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<sst xmlns="http://schemas.openxmlformats.org/spreadsheetml/2006/main" count="46" uniqueCount="43">
  <si>
    <t>Справочник библиотечных изданий</t>
  </si>
  <si>
    <t>Инвентарный номер</t>
  </si>
  <si>
    <t>Наименование книги</t>
  </si>
  <si>
    <t>Автор</t>
  </si>
  <si>
    <t>Цена</t>
  </si>
  <si>
    <t>Возврат книг в библиотеку</t>
  </si>
  <si>
    <t>Номер читательского билета</t>
  </si>
  <si>
    <t>Дата возврата</t>
  </si>
  <si>
    <t>Штраф</t>
  </si>
  <si>
    <t>Пятьдесят оттенков серого</t>
  </si>
  <si>
    <t>Джеймс Э.Л.</t>
  </si>
  <si>
    <t>Над пропастью во ржи</t>
  </si>
  <si>
    <t>Джером Д. Сэлинджер</t>
  </si>
  <si>
    <t>Шлюпка : Роман</t>
  </si>
  <si>
    <t>Роган Ш.</t>
  </si>
  <si>
    <t>Неразрезанные страницы</t>
  </si>
  <si>
    <t>Устинова Т.В.</t>
  </si>
  <si>
    <t>Один день</t>
  </si>
  <si>
    <t>Дэвид Николс</t>
  </si>
  <si>
    <t>Новый дозор</t>
  </si>
  <si>
    <t>Лукьяненко С.В.</t>
  </si>
  <si>
    <t>451◦ по Фаренгейту</t>
  </si>
  <si>
    <t>Брэдбери Р.</t>
  </si>
  <si>
    <t>Одиночество в сети</t>
  </si>
  <si>
    <t>Вишневский, Цывьян</t>
  </si>
  <si>
    <t xml:space="preserve">Спаси меня </t>
  </si>
  <si>
    <t>Мюссо Г.</t>
  </si>
  <si>
    <t>Шалый малый</t>
  </si>
  <si>
    <t>Вильмонт Е.Н.</t>
  </si>
  <si>
    <t>Новый рассвет</t>
  </si>
  <si>
    <t>Браун С.</t>
  </si>
  <si>
    <t>Плененное сердце</t>
  </si>
  <si>
    <t>Смолл Б.</t>
  </si>
  <si>
    <t>Смертельная игра</t>
  </si>
  <si>
    <t>Робертс Н.</t>
  </si>
  <si>
    <t>Справочник читателей</t>
  </si>
  <si>
    <t>Дата выдачи</t>
  </si>
  <si>
    <t>Фактическая дата возврата</t>
  </si>
  <si>
    <t>Номер телефона</t>
  </si>
  <si>
    <t>31.11.2012</t>
  </si>
  <si>
    <t>такой даты нет</t>
  </si>
  <si>
    <t>№</t>
  </si>
  <si>
    <t>специально изменил дату, чтобы Вы видели правельность работы формулы поставте назад верную дату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</si>
</sst>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61E2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42" applyFont="1" applyAlignment="1" applyProtection="1">
      <alignment horizontal="center" wrapText="1"/>
      <protection/>
    </xf>
    <xf numFmtId="0" fontId="2" fillId="0" borderId="10" xfId="42" applyFont="1" applyBorder="1" applyAlignment="1" applyProtection="1">
      <alignment horizontal="center" wrapText="1"/>
      <protection/>
    </xf>
    <xf numFmtId="0" fontId="38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4" fontId="0" fillId="34" borderId="10" xfId="0" applyNumberForma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0" xfId="0" applyNumberFormat="1" applyBorder="1" applyAlignment="1">
      <alignment/>
    </xf>
    <xf numFmtId="0" fontId="29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4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80" zoomScaleNormal="80" zoomScalePageLayoutView="0" workbookViewId="0" topLeftCell="A1">
      <selection activeCell="J24" sqref="J24"/>
    </sheetView>
  </sheetViews>
  <sheetFormatPr defaultColWidth="9.140625" defaultRowHeight="15"/>
  <cols>
    <col min="3" max="3" width="19.421875" style="0" customWidth="1"/>
    <col min="4" max="4" width="23.140625" style="0" customWidth="1"/>
    <col min="5" max="5" width="18.421875" style="0" customWidth="1"/>
    <col min="6" max="6" width="15.8515625" style="0" customWidth="1"/>
    <col min="7" max="7" width="17.7109375" style="0" customWidth="1"/>
    <col min="8" max="8" width="9.421875" style="0" bestFit="1" customWidth="1"/>
    <col min="9" max="9" width="21.00390625" style="0" customWidth="1"/>
    <col min="10" max="10" width="16.7109375" style="0" customWidth="1"/>
    <col min="11" max="11" width="13.00390625" style="6" customWidth="1"/>
    <col min="12" max="12" width="13.8515625" style="0" customWidth="1"/>
    <col min="13" max="13" width="11.8515625" style="0" customWidth="1"/>
  </cols>
  <sheetData>
    <row r="1" spans="3:13" ht="15">
      <c r="C1" s="13" t="s">
        <v>0</v>
      </c>
      <c r="D1" s="14"/>
      <c r="E1" s="14"/>
      <c r="F1" s="15"/>
      <c r="H1" s="5"/>
      <c r="I1" s="13" t="s">
        <v>5</v>
      </c>
      <c r="J1" s="14"/>
      <c r="K1" s="14"/>
      <c r="L1" s="15"/>
      <c r="M1" s="5"/>
    </row>
    <row r="2" spans="3:13" ht="48.75" customHeight="1">
      <c r="C2" s="1" t="s">
        <v>1</v>
      </c>
      <c r="D2" s="1" t="s">
        <v>2</v>
      </c>
      <c r="E2" s="3" t="s">
        <v>3</v>
      </c>
      <c r="F2" s="3" t="s">
        <v>4</v>
      </c>
      <c r="G2" s="6"/>
      <c r="H2" s="12" t="s">
        <v>41</v>
      </c>
      <c r="I2" s="19" t="s">
        <v>6</v>
      </c>
      <c r="J2" s="19" t="s">
        <v>7</v>
      </c>
      <c r="K2" s="1" t="s">
        <v>1</v>
      </c>
      <c r="L2" s="20" t="s">
        <v>8</v>
      </c>
      <c r="M2" s="4"/>
    </row>
    <row r="3" spans="3:13" ht="30">
      <c r="C3" s="3">
        <v>1598</v>
      </c>
      <c r="D3" s="7" t="s">
        <v>9</v>
      </c>
      <c r="E3" s="3" t="s">
        <v>10</v>
      </c>
      <c r="F3" s="3">
        <v>329</v>
      </c>
      <c r="H3" s="2">
        <f>IF(A:A=B:B,SMALL(A:A,1),1)</f>
        <v>2</v>
      </c>
      <c r="I3" s="12">
        <f>VLOOKUP(H3,A:G,3,0)</f>
        <v>1745</v>
      </c>
      <c r="J3" s="10">
        <f>VLOOKUP(H3,A:G,6,0)</f>
        <v>41212</v>
      </c>
      <c r="K3" s="12">
        <f>VLOOKUP(H3,A:G,4,0)</f>
        <v>1462</v>
      </c>
      <c r="L3" s="21">
        <f>VLOOKUP(K3,C2:F15,4,0)*0.1</f>
        <v>10.3</v>
      </c>
      <c r="M3" s="4"/>
    </row>
    <row r="4" spans="3:13" ht="30">
      <c r="C4" s="3">
        <v>1420</v>
      </c>
      <c r="D4" s="8" t="s">
        <v>11</v>
      </c>
      <c r="E4" s="9" t="s">
        <v>12</v>
      </c>
      <c r="F4" s="3">
        <v>132</v>
      </c>
      <c r="H4" s="2">
        <f>IF(A:A=B:B,SMALL(A:A,2),1)</f>
        <v>3</v>
      </c>
      <c r="I4" s="12">
        <f aca="true" t="shared" si="0" ref="I4:I11">VLOOKUP(H4,A$1:G$65536,3,0)</f>
        <v>1825</v>
      </c>
      <c r="J4" s="10">
        <f aca="true" t="shared" si="1" ref="J4:J11">VLOOKUP(H4,A$1:G$65536,6,0)</f>
        <v>41231</v>
      </c>
      <c r="K4" s="12">
        <f aca="true" t="shared" si="2" ref="K4:K11">VLOOKUP(H4,A$1:G$65536,4,0)</f>
        <v>1365</v>
      </c>
      <c r="L4" s="21">
        <f>VLOOKUP(K4,C2:F15,4,0)*0.1</f>
        <v>34</v>
      </c>
      <c r="M4" s="4"/>
    </row>
    <row r="5" spans="3:13" ht="15">
      <c r="C5" s="3">
        <v>1312</v>
      </c>
      <c r="D5" s="3" t="s">
        <v>13</v>
      </c>
      <c r="E5" s="3" t="s">
        <v>14</v>
      </c>
      <c r="F5" s="3">
        <v>264</v>
      </c>
      <c r="H5" s="2">
        <f>IF(A:A=B:B,SMALL(A:A,3),1)</f>
        <v>5</v>
      </c>
      <c r="I5" s="12">
        <f t="shared" si="0"/>
        <v>1769</v>
      </c>
      <c r="J5" s="10">
        <f t="shared" si="1"/>
        <v>41244</v>
      </c>
      <c r="K5" s="12">
        <f t="shared" si="2"/>
        <v>1834</v>
      </c>
      <c r="L5" s="21">
        <f>VLOOKUP(K5,C2:F15,4,0)*0.1</f>
        <v>9.200000000000001</v>
      </c>
      <c r="M5" s="4"/>
    </row>
    <row r="6" spans="3:13" ht="30">
      <c r="C6" s="3">
        <v>1689</v>
      </c>
      <c r="D6" s="1" t="s">
        <v>15</v>
      </c>
      <c r="E6" s="3" t="s">
        <v>16</v>
      </c>
      <c r="F6" s="3">
        <v>122</v>
      </c>
      <c r="H6" s="2">
        <f>IF(A:A=B:B,SMALL(A:A,4),1)</f>
        <v>6</v>
      </c>
      <c r="I6" s="12">
        <f t="shared" si="0"/>
        <v>1423</v>
      </c>
      <c r="J6" s="10">
        <f t="shared" si="1"/>
        <v>41251</v>
      </c>
      <c r="K6" s="12">
        <f t="shared" si="2"/>
        <v>1420</v>
      </c>
      <c r="L6" s="21">
        <f>VLOOKUP(K6,C2:F15,4,0)*0.1</f>
        <v>13.200000000000001</v>
      </c>
      <c r="M6" s="4"/>
    </row>
    <row r="7" spans="3:13" ht="15">
      <c r="C7" s="3">
        <v>1645</v>
      </c>
      <c r="D7" s="3" t="s">
        <v>17</v>
      </c>
      <c r="E7" s="3" t="s">
        <v>18</v>
      </c>
      <c r="F7" s="3">
        <v>313</v>
      </c>
      <c r="H7" s="2">
        <f>IF(A:A=B:B,SMALL(A:A,5),1)</f>
        <v>7</v>
      </c>
      <c r="I7" s="12">
        <f t="shared" si="0"/>
        <v>1352</v>
      </c>
      <c r="J7" s="10">
        <f t="shared" si="1"/>
        <v>41242</v>
      </c>
      <c r="K7" s="12">
        <f t="shared" si="2"/>
        <v>1478</v>
      </c>
      <c r="L7" s="21">
        <f>VLOOKUP(K7,C2:F15,4,0)*0.1</f>
        <v>12.600000000000001</v>
      </c>
      <c r="M7" s="4"/>
    </row>
    <row r="8" spans="3:13" ht="15">
      <c r="C8" s="3">
        <v>1365</v>
      </c>
      <c r="D8" s="3" t="s">
        <v>19</v>
      </c>
      <c r="E8" s="3" t="s">
        <v>20</v>
      </c>
      <c r="F8" s="3">
        <v>340</v>
      </c>
      <c r="H8" s="2">
        <f>IF(A:A=B:B,SMALL(A:A,6),1)</f>
        <v>8</v>
      </c>
      <c r="I8" s="12">
        <f t="shared" si="0"/>
        <v>1694</v>
      </c>
      <c r="J8" s="10">
        <f t="shared" si="1"/>
        <v>41197</v>
      </c>
      <c r="K8" s="12">
        <f t="shared" si="2"/>
        <v>1598</v>
      </c>
      <c r="L8" s="21">
        <f>VLOOKUP(K8,C2:F15,4,0)*0.1</f>
        <v>32.9</v>
      </c>
      <c r="M8" s="4"/>
    </row>
    <row r="9" spans="3:13" ht="15">
      <c r="C9" s="3">
        <v>1478</v>
      </c>
      <c r="D9" s="3" t="s">
        <v>21</v>
      </c>
      <c r="E9" s="3" t="s">
        <v>22</v>
      </c>
      <c r="F9" s="3">
        <v>126</v>
      </c>
      <c r="H9" s="2">
        <f>IF(A:A=B:B,SMALL(A:A,7),1)</f>
        <v>9</v>
      </c>
      <c r="I9" s="12">
        <f t="shared" si="0"/>
        <v>1299</v>
      </c>
      <c r="J9" s="10">
        <f t="shared" si="1"/>
        <v>41232</v>
      </c>
      <c r="K9" s="12">
        <f t="shared" si="2"/>
        <v>1645</v>
      </c>
      <c r="L9" s="21">
        <f>VLOOKUP(K9,C2:F15,4,0)*0.1</f>
        <v>31.3</v>
      </c>
      <c r="M9" s="4"/>
    </row>
    <row r="10" spans="3:13" ht="30">
      <c r="C10" s="3">
        <v>1243</v>
      </c>
      <c r="D10" s="3" t="s">
        <v>23</v>
      </c>
      <c r="E10" s="1" t="s">
        <v>24</v>
      </c>
      <c r="F10" s="3">
        <v>132</v>
      </c>
      <c r="H10" s="2" t="e">
        <f>IF(A:A=B:B,SMALL(A:A,8),1)</f>
        <v>#NUM!</v>
      </c>
      <c r="I10" s="12" t="e">
        <f t="shared" si="0"/>
        <v>#NUM!</v>
      </c>
      <c r="J10" s="10" t="e">
        <f t="shared" si="1"/>
        <v>#NUM!</v>
      </c>
      <c r="K10" s="12" t="e">
        <f t="shared" si="2"/>
        <v>#NUM!</v>
      </c>
      <c r="L10" s="21" t="e">
        <f>VLOOKUP(K10,C2:F15,4,0)*0.1</f>
        <v>#NUM!</v>
      </c>
      <c r="M10" s="4"/>
    </row>
    <row r="11" spans="3:13" ht="15">
      <c r="C11" s="3">
        <v>1658</v>
      </c>
      <c r="D11" s="3" t="s">
        <v>25</v>
      </c>
      <c r="E11" s="3" t="s">
        <v>26</v>
      </c>
      <c r="F11" s="3">
        <v>233</v>
      </c>
      <c r="H11" s="2" t="e">
        <f>IF(A:A=B:B,SMALL(A:A,9),1)</f>
        <v>#NUM!</v>
      </c>
      <c r="I11" s="12" t="e">
        <f t="shared" si="0"/>
        <v>#NUM!</v>
      </c>
      <c r="J11" s="10" t="e">
        <f t="shared" si="1"/>
        <v>#NUM!</v>
      </c>
      <c r="K11" s="12" t="e">
        <f t="shared" si="2"/>
        <v>#NUM!</v>
      </c>
      <c r="L11" s="21" t="e">
        <f>VLOOKUP(K11,C2:F15,4,0)*0.1</f>
        <v>#NUM!</v>
      </c>
      <c r="M11" s="4"/>
    </row>
    <row r="12" spans="3:13" ht="15">
      <c r="C12" s="3">
        <v>1498</v>
      </c>
      <c r="D12" s="3" t="s">
        <v>27</v>
      </c>
      <c r="E12" s="3" t="s">
        <v>28</v>
      </c>
      <c r="F12" s="3">
        <v>226</v>
      </c>
      <c r="I12" s="4"/>
      <c r="J12" s="4"/>
      <c r="K12" s="27"/>
      <c r="L12" s="4"/>
      <c r="M12" s="4"/>
    </row>
    <row r="13" spans="3:6" ht="15">
      <c r="C13" s="3">
        <v>1462</v>
      </c>
      <c r="D13" s="3" t="s">
        <v>29</v>
      </c>
      <c r="E13" s="3" t="s">
        <v>30</v>
      </c>
      <c r="F13" s="3">
        <v>103</v>
      </c>
    </row>
    <row r="14" spans="3:6" ht="15">
      <c r="C14" s="3">
        <v>1834</v>
      </c>
      <c r="D14" s="3" t="s">
        <v>31</v>
      </c>
      <c r="E14" s="3" t="s">
        <v>32</v>
      </c>
      <c r="F14" s="3">
        <v>92</v>
      </c>
    </row>
    <row r="15" spans="3:6" ht="15">
      <c r="C15" s="3">
        <v>1975</v>
      </c>
      <c r="D15" s="3" t="s">
        <v>33</v>
      </c>
      <c r="E15" s="3" t="s">
        <v>34</v>
      </c>
      <c r="F15" s="3">
        <v>209</v>
      </c>
    </row>
    <row r="18" spans="3:7" ht="15">
      <c r="C18" s="22" t="s">
        <v>35</v>
      </c>
      <c r="D18" s="23"/>
      <c r="E18" s="23"/>
      <c r="F18" s="23"/>
      <c r="G18" s="24"/>
    </row>
    <row r="19" spans="1:8" ht="45">
      <c r="A19" s="2"/>
      <c r="B19" s="2"/>
      <c r="C19" s="1" t="s">
        <v>6</v>
      </c>
      <c r="D19" s="1" t="s">
        <v>1</v>
      </c>
      <c r="E19" s="1" t="s">
        <v>36</v>
      </c>
      <c r="F19" s="1" t="s">
        <v>37</v>
      </c>
      <c r="G19" s="1" t="s">
        <v>38</v>
      </c>
      <c r="H19" s="25"/>
    </row>
    <row r="20" spans="1:9" ht="15">
      <c r="A20" s="21" t="str">
        <f aca="true" ca="1" t="shared" si="3" ref="A20:A28">IF(F20&lt;TODAY(),B20,"нет")</f>
        <v>нет</v>
      </c>
      <c r="B20" s="21">
        <v>1</v>
      </c>
      <c r="C20" s="12">
        <v>1693</v>
      </c>
      <c r="D20" s="12">
        <v>1975</v>
      </c>
      <c r="E20" s="10">
        <v>41194</v>
      </c>
      <c r="F20" s="18">
        <v>41620</v>
      </c>
      <c r="G20" s="12">
        <v>4475016</v>
      </c>
      <c r="H20" s="26"/>
      <c r="I20" s="11"/>
    </row>
    <row r="21" spans="1:9" ht="15">
      <c r="A21" s="21">
        <f ca="1" t="shared" si="3"/>
        <v>2</v>
      </c>
      <c r="B21" s="21">
        <v>2</v>
      </c>
      <c r="C21" s="12">
        <v>1745</v>
      </c>
      <c r="D21" s="12">
        <v>1462</v>
      </c>
      <c r="E21" s="10">
        <v>41182</v>
      </c>
      <c r="F21" s="10">
        <v>41212</v>
      </c>
      <c r="G21" s="12">
        <v>5862469</v>
      </c>
      <c r="H21" s="26"/>
      <c r="I21" s="11"/>
    </row>
    <row r="22" spans="1:9" ht="15">
      <c r="A22" s="21">
        <f ca="1" t="shared" si="3"/>
        <v>3</v>
      </c>
      <c r="B22" s="21">
        <v>3</v>
      </c>
      <c r="C22" s="12">
        <v>1825</v>
      </c>
      <c r="D22" s="12">
        <v>1365</v>
      </c>
      <c r="E22" s="10">
        <v>41223</v>
      </c>
      <c r="F22" s="10">
        <v>41231</v>
      </c>
      <c r="G22" s="12">
        <v>7576589</v>
      </c>
      <c r="H22" s="26"/>
      <c r="I22" s="11"/>
    </row>
    <row r="23" spans="1:9" ht="15">
      <c r="A23" s="21" t="str">
        <f ca="1" t="shared" si="3"/>
        <v>нет</v>
      </c>
      <c r="B23" s="21">
        <v>4</v>
      </c>
      <c r="C23" s="12">
        <v>1463</v>
      </c>
      <c r="D23" s="12">
        <v>1312</v>
      </c>
      <c r="E23" s="10">
        <v>41213</v>
      </c>
      <c r="F23" s="16" t="s">
        <v>39</v>
      </c>
      <c r="G23" s="12">
        <v>5762135</v>
      </c>
      <c r="H23" s="26"/>
      <c r="I23" s="11"/>
    </row>
    <row r="24" spans="1:9" ht="15">
      <c r="A24" s="21">
        <f ca="1" t="shared" si="3"/>
        <v>5</v>
      </c>
      <c r="B24" s="21">
        <v>5</v>
      </c>
      <c r="C24" s="12">
        <v>1769</v>
      </c>
      <c r="D24" s="12">
        <v>1834</v>
      </c>
      <c r="E24" s="10">
        <v>41214</v>
      </c>
      <c r="F24" s="10">
        <v>41244</v>
      </c>
      <c r="G24" s="12">
        <v>3256988</v>
      </c>
      <c r="H24" s="26"/>
      <c r="I24" s="11"/>
    </row>
    <row r="25" spans="1:9" ht="15">
      <c r="A25" s="21">
        <f ca="1" t="shared" si="3"/>
        <v>6</v>
      </c>
      <c r="B25" s="21">
        <v>6</v>
      </c>
      <c r="C25" s="12">
        <v>1423</v>
      </c>
      <c r="D25" s="12">
        <v>1420</v>
      </c>
      <c r="E25" s="10">
        <v>41217</v>
      </c>
      <c r="F25" s="10">
        <v>41251</v>
      </c>
      <c r="G25" s="12">
        <v>7533375</v>
      </c>
      <c r="H25" s="26"/>
      <c r="I25" s="11"/>
    </row>
    <row r="26" spans="1:9" ht="15">
      <c r="A26" s="21">
        <f ca="1" t="shared" si="3"/>
        <v>7</v>
      </c>
      <c r="B26" s="21">
        <v>7</v>
      </c>
      <c r="C26" s="12">
        <v>1352</v>
      </c>
      <c r="D26" s="12">
        <v>1478</v>
      </c>
      <c r="E26" s="10">
        <v>41211</v>
      </c>
      <c r="F26" s="10">
        <v>41242</v>
      </c>
      <c r="G26" s="12">
        <v>4491212</v>
      </c>
      <c r="H26" s="26"/>
      <c r="I26" s="11"/>
    </row>
    <row r="27" spans="1:9" ht="15">
      <c r="A27" s="21">
        <f ca="1" t="shared" si="3"/>
        <v>8</v>
      </c>
      <c r="B27" s="21">
        <v>8</v>
      </c>
      <c r="C27" s="12">
        <v>1694</v>
      </c>
      <c r="D27" s="12">
        <v>1598</v>
      </c>
      <c r="E27" s="10">
        <v>41167</v>
      </c>
      <c r="F27" s="10">
        <v>41197</v>
      </c>
      <c r="G27" s="12">
        <v>4561517</v>
      </c>
      <c r="H27" s="26"/>
      <c r="I27" s="11"/>
    </row>
    <row r="28" spans="1:9" ht="15">
      <c r="A28" s="21">
        <f ca="1" t="shared" si="3"/>
        <v>9</v>
      </c>
      <c r="B28" s="21">
        <v>9</v>
      </c>
      <c r="C28" s="12">
        <v>1299</v>
      </c>
      <c r="D28" s="12">
        <v>1645</v>
      </c>
      <c r="E28" s="10">
        <v>41200</v>
      </c>
      <c r="F28" s="10">
        <v>41232</v>
      </c>
      <c r="G28" s="12">
        <v>3825646</v>
      </c>
      <c r="H28" s="26"/>
      <c r="I28" s="11"/>
    </row>
    <row r="31" ht="15">
      <c r="E31" s="17" t="s">
        <v>40</v>
      </c>
    </row>
    <row r="32" ht="105">
      <c r="E32" s="28" t="s">
        <v>42</v>
      </c>
    </row>
  </sheetData>
  <sheetProtection/>
  <mergeCells count="3">
    <mergeCell ref="C1:F1"/>
    <mergeCell ref="I1:L1"/>
    <mergeCell ref="C18:F1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2013-01-02T12:30:29Z</dcterms:modified>
  <cp:category/>
  <cp:version/>
  <cp:contentType/>
  <cp:contentStatus/>
</cp:coreProperties>
</file>