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055" windowHeight="8010" tabRatio="763" activeTab="3"/>
  </bookViews>
  <sheets>
    <sheet name="Прайс цен" sheetId="1" r:id="rId1"/>
    <sheet name="передел арм.шипов" sheetId="2" r:id="rId2"/>
    <sheet name="Расчет 1 гот. прод." sheetId="3" r:id="rId3"/>
    <sheet name="потребность сырья и матер." sheetId="4" r:id="rId4"/>
  </sheets>
  <definedNames>
    <definedName name="_xlnm._FilterDatabase" localSheetId="2" hidden="1">'Расчет 1 гот. прод.'!$A$4:$AJ$276</definedName>
  </definedNames>
  <calcPr fullCalcOnLoad="1"/>
</workbook>
</file>

<file path=xl/comments4.xml><?xml version="1.0" encoding="utf-8"?>
<comments xmlns="http://schemas.openxmlformats.org/spreadsheetml/2006/main">
  <authors>
    <author>Markian</author>
  </authors>
  <commentList>
    <comment ref="C4" authorId="0">
      <text>
        <r>
          <rPr>
            <b/>
            <sz val="9"/>
            <rFont val="Tahoma"/>
            <family val="0"/>
          </rPr>
          <t>Markian:</t>
        </r>
        <r>
          <rPr>
            <sz val="9"/>
            <rFont val="Tahoma"/>
            <family val="0"/>
          </rPr>
          <t xml:space="preserve">
в этой строке мне надо что б согласно того какой лифтер или плиту я ввиду в столбце А4,А5… формула витягивала данные с листка Расчет 1 гот.прод. Название арматуры.</t>
        </r>
      </text>
    </comment>
  </commentList>
</comments>
</file>

<file path=xl/sharedStrings.xml><?xml version="1.0" encoding="utf-8"?>
<sst xmlns="http://schemas.openxmlformats.org/spreadsheetml/2006/main" count="913" uniqueCount="391">
  <si>
    <t>плита ГИП 08.03-01 СБ (L=500)</t>
  </si>
  <si>
    <t>плита ГИП 08.03 СБ (L=1000)</t>
  </si>
  <si>
    <t>плита волна ГИП 09.06 А СБ</t>
  </si>
  <si>
    <t>плита волна ГИП 09.05 А СБ</t>
  </si>
  <si>
    <t>плита торцевая №1 ГИП 04.11 СБ</t>
  </si>
  <si>
    <t>плита торцевая №2 ГИП 04.12 СБ</t>
  </si>
  <si>
    <t>уплотнитель ГТВ-4,5-6,0</t>
  </si>
  <si>
    <t>уплотнитель ГТВ-4,0-5,5</t>
  </si>
  <si>
    <t>уплотнитель торца МШЦ 4,0х5,5</t>
  </si>
  <si>
    <t>уплотнитель торца МШЦ 4,5х6,0</t>
  </si>
  <si>
    <t>уплотнитель под торц.фут. ГИП 00.36.55</t>
  </si>
  <si>
    <t>уплотнительпод плиту Волна ГИП 00.09.05</t>
  </si>
  <si>
    <t>уплотнитель под торц.фут. ГИП 00.40.50</t>
  </si>
  <si>
    <t>уплотнитель люка ФМ 0004 А</t>
  </si>
  <si>
    <t>броня резиновая ФП 1000х400х95</t>
  </si>
  <si>
    <t>броня резиновая ФП 1000х300х95</t>
  </si>
  <si>
    <t>броня резиновая ФП 1000х400х80</t>
  </si>
  <si>
    <t>уплотнитель под торц.фут. ГИП 00.45.60</t>
  </si>
  <si>
    <t>грн.</t>
  </si>
  <si>
    <t>кг.</t>
  </si>
  <si>
    <t>Шипы</t>
  </si>
  <si>
    <t>арматура</t>
  </si>
  <si>
    <t>Растворитель неф.С2-80\120</t>
  </si>
  <si>
    <t>Электрокарунт норм.марки 14A F22</t>
  </si>
  <si>
    <t>Наименование</t>
  </si>
  <si>
    <t>Ед. изм</t>
  </si>
  <si>
    <t>шт.</t>
  </si>
  <si>
    <t>кг</t>
  </si>
  <si>
    <t>Клей "Хемисол 211"</t>
  </si>
  <si>
    <t>Клей "Хемисол 222"</t>
  </si>
  <si>
    <t>шпилька М30 L=165мм ГИП 08.30.16</t>
  </si>
  <si>
    <t>Гайка М30</t>
  </si>
  <si>
    <t>отходы кг.</t>
  </si>
  <si>
    <t>уплотнитель люка ФМ 0004</t>
  </si>
  <si>
    <t>шпилька М30 L=240мм ГИП 08.30.16-01</t>
  </si>
  <si>
    <t>шпилька М30 L=330мм ГИП 08.30.16-03</t>
  </si>
  <si>
    <t>шпилька М30 L=380мм ГИП 08.30.16-04</t>
  </si>
  <si>
    <t>броня резиновая ФП 1000х500х95</t>
  </si>
  <si>
    <t>плита торцевая №1 ГИП 04.08-3,6 СБ</t>
  </si>
  <si>
    <t>плита торцевая №2 ГИП 04.09-3,6 СБ</t>
  </si>
  <si>
    <t>Цена без НДС за 1 ед.</t>
  </si>
  <si>
    <t>Вес кг</t>
  </si>
  <si>
    <t xml:space="preserve">Резиновая смесь </t>
  </si>
  <si>
    <t>шпилька М30 L=300мм ГИП 08.30.16-02</t>
  </si>
  <si>
    <t>шпилька М36 L=165мм ГИП</t>
  </si>
  <si>
    <t>шпилька М36 L=330мм ГИП</t>
  </si>
  <si>
    <t>шпилька М36 L=380мм ГИП</t>
  </si>
  <si>
    <t>шпилька М36 L=750мм ГИП</t>
  </si>
  <si>
    <t>шпилька М36 L=950мм ГИП</t>
  </si>
  <si>
    <t>шпилька М36 L=300мм ГИП</t>
  </si>
  <si>
    <t>Гайка М36</t>
  </si>
  <si>
    <t>Болт М 42 ГТВ 0078</t>
  </si>
  <si>
    <t>лифтер ГИП 08.04 T - 4,0.1 СБ</t>
  </si>
  <si>
    <t>лифтер ГИП 08.04 T - 4,0 МГР СБ</t>
  </si>
  <si>
    <t>лифтер ГИП 08.05 15.36 СБ</t>
  </si>
  <si>
    <t>лифтер ГИП 08.05 15.40 СБ</t>
  </si>
  <si>
    <t>лифтер ГИП 08.05 15.55-БТ СБ</t>
  </si>
  <si>
    <t>лифтер ГИП 08.05 15.55-БТ.1 СБ</t>
  </si>
  <si>
    <t>лифтер решетки ч.ФМ 002.00.40 МГР СБ</t>
  </si>
  <si>
    <t>плита ГИП 08.03А СБ (L=1000)</t>
  </si>
  <si>
    <t>плита волна ГИП 09.06 СБ</t>
  </si>
  <si>
    <t>плита волна ГИП 09.06.00 СБ</t>
  </si>
  <si>
    <t>плита волна ГИП 09.06-500.00 СБ</t>
  </si>
  <si>
    <t>плита волна ГИП 09.06-820.00 СБ</t>
  </si>
  <si>
    <t>плита волна ГИП 09.06 А1 СБ</t>
  </si>
  <si>
    <t>плита волна ГИП 09.06 А2 СБ</t>
  </si>
  <si>
    <t>плита волна ГИП 09.06 Б СБ</t>
  </si>
  <si>
    <t>плита волна ГИП 09.06 Б1 СБ</t>
  </si>
  <si>
    <t>плита волна ГИП 09.06 Г СБ</t>
  </si>
  <si>
    <t>плита волна ГИП 09.05 1А СБ</t>
  </si>
  <si>
    <t>плита волна ГИП 09.05 А1 СБ</t>
  </si>
  <si>
    <t>плита волна ГИП 09.05 А2 СБ</t>
  </si>
  <si>
    <t>плита волна ГИП 09.05 СБ</t>
  </si>
  <si>
    <t>плита волна ГИП 09.05.00 СБ</t>
  </si>
  <si>
    <t>плита волна ГИП 09.05 Б СБ</t>
  </si>
  <si>
    <t>плита волна ГИП 09.05 Б-500 СБ</t>
  </si>
  <si>
    <t>плита волна ГИП 09.05 Б1 СБ</t>
  </si>
  <si>
    <t>плита волна ГИП 09.07 СБ</t>
  </si>
  <si>
    <t>плита волна ГИП 09.07 А СБ</t>
  </si>
  <si>
    <t>плита волна ГИП 09.07 Б СБ</t>
  </si>
  <si>
    <t>плита торцевая №1 ГИП 04.11-5.5 СБ</t>
  </si>
  <si>
    <t>плита торцевая №2 ГИП 04.12-5,5 СБ</t>
  </si>
  <si>
    <t>плита торцевая №1 ГИП 04.11.40.1 СБ</t>
  </si>
  <si>
    <t>плита торцевая №2 ГИП 04.12.40.1 СБ</t>
  </si>
  <si>
    <t>плита торцевая №1 ГИП 05.01-4,5.1 СБ</t>
  </si>
  <si>
    <t>плита торцевая №2 ГИП 05.02-4,5.1 СБ</t>
  </si>
  <si>
    <t>плита торцевая №1 ГИП 04.08-36.00 СБ</t>
  </si>
  <si>
    <t>плита торцевая №2 ГИП 04.09-36.00 СБ</t>
  </si>
  <si>
    <t>плита торцевая №1 ГИП 05.01.40 СБ</t>
  </si>
  <si>
    <t>плита торцевая №2 ГИП 05.02.40 СБ</t>
  </si>
  <si>
    <t>плита решетка ч.ФМ 003.00 СБ</t>
  </si>
  <si>
    <t>плита решетка ч.ФМ 003.00 A СБ</t>
  </si>
  <si>
    <t>плита решетка ч.ФМ 003.00-4,5 СБ</t>
  </si>
  <si>
    <t>плита решетка ч.ФМ 003.00.40 МГР СБ</t>
  </si>
  <si>
    <t xml:space="preserve">уплотнительный элемент </t>
  </si>
  <si>
    <t>Уплотнение ч.ФМ 0003</t>
  </si>
  <si>
    <t>Уплотнение ч.ФМ 0003 A</t>
  </si>
  <si>
    <t>Уплотнение ч.ФМ 0006</t>
  </si>
  <si>
    <t>уплотнитель под торц.фут. ГИП 00.36.55-Г</t>
  </si>
  <si>
    <t>уплотнительпод плиту Волна ГИП 00.09.05-55</t>
  </si>
  <si>
    <t>уплотнитель под торц.фут. ГИП 00.40.75</t>
  </si>
  <si>
    <t>уплотнитель под торц.фут. ГИП 00.55.65</t>
  </si>
  <si>
    <t>уплотнительный элемент ГИП 00.05.01</t>
  </si>
  <si>
    <t>Диск ч.ФМ 001.00</t>
  </si>
  <si>
    <t>Плита футеровки №1 ВП-06.01.01 СБ (скребок)</t>
  </si>
  <si>
    <t>№</t>
  </si>
  <si>
    <t>№ Заг.арм.</t>
  </si>
  <si>
    <t>Кол-во</t>
  </si>
  <si>
    <t>№ шыпа</t>
  </si>
  <si>
    <t>Резиновая смесь</t>
  </si>
  <si>
    <t>Резиновая смесь категор.</t>
  </si>
  <si>
    <t>Резиновая крошка</t>
  </si>
  <si>
    <t>№ рез.см.</t>
  </si>
  <si>
    <t>Сумма 1-го готов. Издел. Грн.</t>
  </si>
  <si>
    <t>Вес 1-го готов. Издел. Кг.</t>
  </si>
  <si>
    <t>Вес гот. Изд. кг.</t>
  </si>
  <si>
    <t>норм.расх</t>
  </si>
  <si>
    <t>Арматура</t>
  </si>
  <si>
    <t>Резиновая смесь,крошка.</t>
  </si>
  <si>
    <t>Клея, растворители,электрокарунт</t>
  </si>
  <si>
    <t>Шпильки,шайбы,гайки,болты</t>
  </si>
  <si>
    <t>Итого</t>
  </si>
  <si>
    <t xml:space="preserve">Наименование </t>
  </si>
  <si>
    <t>Итого грн.</t>
  </si>
  <si>
    <t>кольцо резиновое d = 30 ГИП 20.01</t>
  </si>
  <si>
    <t>кольцо резиновое d = 36 ГИП 20.01-02</t>
  </si>
  <si>
    <t>плита ГТВ 0080 - 4,5</t>
  </si>
  <si>
    <t>плита торцевая №1 (п) ГИП 04.11.40.1 СБ</t>
  </si>
  <si>
    <t>плита торцевая №2 (п) ГИП 04.12.40.1 СБ</t>
  </si>
  <si>
    <t>плита торцевая №2 (п) ГИП 04.12-5,5.1 СБ</t>
  </si>
  <si>
    <t>плита торцевая №1 (п) ГИП 04.11-5.5.1 СБ</t>
  </si>
  <si>
    <t>плита торцевая №1 ГИП 04.11 A1 (new) СБ</t>
  </si>
  <si>
    <t>кольцо резиновое d = 42 ГИП 20.01-03</t>
  </si>
  <si>
    <t>Гайка М42</t>
  </si>
  <si>
    <t>Плита 0080</t>
  </si>
  <si>
    <t>лифтер ГИП 08.05 Б СБ</t>
  </si>
  <si>
    <t>лифтер ГИП 08.05 Б-4,0 СБ</t>
  </si>
  <si>
    <t>лифтер ГИП 08.04 Б1 СБ</t>
  </si>
  <si>
    <t>лифтер ГИП 08.04 Б1-3,6-5,0 Г СБ</t>
  </si>
  <si>
    <t>лифтер ГИП 08.05 Б1-3,6-5,0 Г СБ</t>
  </si>
  <si>
    <t>лифтер ГИП 08.04 Б1 - 4,0 СБ</t>
  </si>
  <si>
    <t>лифтер ГИП 08.04 БТ 4,0 СБ</t>
  </si>
  <si>
    <t>лифтер ГИП 08.04 БТ 4,5 Б СБ</t>
  </si>
  <si>
    <t>лифтер ГИП 08.04 БТ 4,5 СБ</t>
  </si>
  <si>
    <t>лифтер ГИП 08.04 БТ-4,5.1 СБ</t>
  </si>
  <si>
    <t>лифтер ГИП 08.04-3,6 Т СБ</t>
  </si>
  <si>
    <t>лифтер ГИП 08.04-3,6 Т-Г СБ</t>
  </si>
  <si>
    <t>лифтер решетки ч.ФМ 002.00 A СБ</t>
  </si>
  <si>
    <t>лифтер ГИП 08.04-36 Т.00 СБ</t>
  </si>
  <si>
    <t>плита ГИП 08.03-01 A СБ (L=500)</t>
  </si>
  <si>
    <t>плита волна ГИП 09.06-830 Г.00 СБ</t>
  </si>
  <si>
    <t>плита волна ГИП 09.06-1000 Г0.00 СБ</t>
  </si>
  <si>
    <t>плита волна ГИП 09.05 2 А СБ</t>
  </si>
  <si>
    <t>плита волна ГИП 09.05.1 Б СБ</t>
  </si>
  <si>
    <t>плита волна ГИП 09.05.2 Б СБ</t>
  </si>
  <si>
    <t>плита торцевая №2 ГИП 04.12 А СБ</t>
  </si>
  <si>
    <t>плита торцевая №1 ГИП 04.11 А СБ</t>
  </si>
  <si>
    <t>плита торцевая №2 ГИП 04.12 А (new) СБ</t>
  </si>
  <si>
    <t>плита торцевая №1 ГИП 05.01 А СБ</t>
  </si>
  <si>
    <t>плита торцевая №1 ГИП 05.01 Б СБ</t>
  </si>
  <si>
    <t>плита торцевая №2 ГИП 05.02 А СБ</t>
  </si>
  <si>
    <t>плита торцевая №2 ГИП 05.02 Б СБ</t>
  </si>
  <si>
    <t>плита торцевая №1 ГИП 04.08-36 ГО.00 СБ</t>
  </si>
  <si>
    <t>плита торцевая №1 ГИП 04.08-3,6 Г СБ</t>
  </si>
  <si>
    <t>плита торцевая №2 ГИП 04.09-36 ГО.00 СБ</t>
  </si>
  <si>
    <t>плита торцевая №2 ГИП 04.09-3,6 Г СБ</t>
  </si>
  <si>
    <t>Уплотнение ч.ФМ 0006 A</t>
  </si>
  <si>
    <t>Уплотнение ч.ФМ 0006 Б</t>
  </si>
  <si>
    <t>Уплотнительный элемент (25x70) мм</t>
  </si>
  <si>
    <t>Диск ч.ФМ 001.00 A</t>
  </si>
  <si>
    <t>Диск ч.ФМ 001.00 A-4,5</t>
  </si>
  <si>
    <t>лифтер (п) ГИП 08.04 T - 4,0.1 СБ</t>
  </si>
  <si>
    <t>лифтер ГИП 08.05 15.40 СБ (без кр.шип.)</t>
  </si>
  <si>
    <t>лифтер ГИП 08.05 Б-4,0 СБ (без кр.шип.)</t>
  </si>
  <si>
    <t>лифтер (п) ГИП 08.04 Б1 СБ</t>
  </si>
  <si>
    <t>лифтер ГИП 08.04 Б1 - 4,0 СБ (без кр.шип.)</t>
  </si>
  <si>
    <t>лифтер ГИП 08.04 БТ 4,0 СБ (new)</t>
  </si>
  <si>
    <t>лифтер (п) ГИП 08.04 Т-3,6.1 СБ</t>
  </si>
  <si>
    <t>лифтер решетки (п) ч.ФМ 002.00 СБ</t>
  </si>
  <si>
    <t>лифтер решетки (п) ч.ФМ 002.00 A-4,5 СБ</t>
  </si>
  <si>
    <t>плита волна (п) ГИП 09.05 А СБ</t>
  </si>
  <si>
    <t>плита волна (п) ГИП 09.05 А-4,5 СБ</t>
  </si>
  <si>
    <t>плита волна (п) ГИП 09.05.1 А СБ</t>
  </si>
  <si>
    <t>плита волна (п) ГИП 09.05.1 А - 4,5 СБ</t>
  </si>
  <si>
    <t>плита волна (п) ГИП 09.05.2 А СБ</t>
  </si>
  <si>
    <t>плита волна (п) ГИП 09.05.2 А-4,5 СБ</t>
  </si>
  <si>
    <t>плита волна (п) ГИП 09.05 СБ</t>
  </si>
  <si>
    <t>плита волна (п) ГИП 09.05 Б-4,5 СБ</t>
  </si>
  <si>
    <t>плита волна (п) ГИП 09.05 Б СБ</t>
  </si>
  <si>
    <t>плита волна (п) ГИП 09.05 Б.1. СБ</t>
  </si>
  <si>
    <t>плита волна (п) ГИП 09.05.1 СБ</t>
  </si>
  <si>
    <t>плита волна (п) ГИП 09.05.1 Б СБ</t>
  </si>
  <si>
    <t>плита волна (п) ГИП 09.05.1 Б-4,5 СБ</t>
  </si>
  <si>
    <t>плита волна (п) ГИП 09.05.2 Б СБ</t>
  </si>
  <si>
    <t>плита волна (п) ГИП 09.05.2 Б-4,5 СБ</t>
  </si>
  <si>
    <t>плита волна (п) ГИП 09.05.2 СБ</t>
  </si>
  <si>
    <t>плита волна (п) ГИП 09.07 СБ</t>
  </si>
  <si>
    <t>плита волна (п) ГИП 09.07 А СБ</t>
  </si>
  <si>
    <t>плита волна (п) ГИП 09.07 А-4,5 СБ</t>
  </si>
  <si>
    <t>плита волна (п) ГИП 09.07 Б СБ</t>
  </si>
  <si>
    <t>плита волна (п) ГИП 09.07 Б-4,5 СБ</t>
  </si>
  <si>
    <t>плита волна (п) ГИП 09.07 Б-500.1 СБ</t>
  </si>
  <si>
    <t>плита волна (п) ГИП 09.07 Б1 СБ</t>
  </si>
  <si>
    <t>плита торцевая (п) №1 ГИП 05.01-4,5.1 СБ</t>
  </si>
  <si>
    <t>плита торцевая (п) №2 ГИП 05.02-4,5.1 СБ</t>
  </si>
  <si>
    <t xml:space="preserve">плита торцевая №1 (п) ГИП 04.08.3,6.1 СБ </t>
  </si>
  <si>
    <t>плита торцевая №2 (п) ГИП 04.09.3,6.1 СБ</t>
  </si>
  <si>
    <t>шнур уплотнительный Ф 12 мм</t>
  </si>
  <si>
    <t>шнур уплотнительный Ф 30 мм</t>
  </si>
  <si>
    <t>броня резиновая ФТІ 1000х500х50 с пазами</t>
  </si>
  <si>
    <t>угловой элемент ч.4-1504702</t>
  </si>
  <si>
    <t>угловой элемент ч.4-1504701</t>
  </si>
  <si>
    <t>лифтер (п) ГИП 08.05 15.36 СБ</t>
  </si>
  <si>
    <t>Шайба d = 30</t>
  </si>
  <si>
    <t>Шайба d = 36</t>
  </si>
  <si>
    <t>Шайба d = 42</t>
  </si>
  <si>
    <t>плита волна ГИП 09.06 Ач СБ</t>
  </si>
  <si>
    <t>плита волна ГИП 09.06.500 Ач СБ</t>
  </si>
  <si>
    <t>уплотнитель люка ФМ 0004 Ач</t>
  </si>
  <si>
    <t>уплотнитель под плиту Волна ГИП 00.09.05 Ач</t>
  </si>
  <si>
    <t>кольцо резиновое d = 30 ГИП 20.01 Ач</t>
  </si>
  <si>
    <t>плита волна ГИП 09.06.900 Г СБ</t>
  </si>
  <si>
    <t>плита волна ГИП 09.05.500 Г СБ</t>
  </si>
  <si>
    <t>лифтер ГИП 08.04 БТ - 3850.00 СБ</t>
  </si>
  <si>
    <t>плита волна ГИП 09.05 - 3850.745.00 СБ</t>
  </si>
  <si>
    <t>плита волна ГИП 09.05 - 3850.750.00 СБ</t>
  </si>
  <si>
    <t>плита волна ГИП 09.05 - 3850.630.00 СБ</t>
  </si>
  <si>
    <t>плита волна ГИП 09.05 - 3850.700.00 СБ</t>
  </si>
  <si>
    <t>плита волна ГИП 09.06-3850.890.00 СБ</t>
  </si>
  <si>
    <t>плита волна ГИП 09.06-3850.1000.00 СБ</t>
  </si>
  <si>
    <t>плита торцевая №1 ГИП 04.11 - 3850.00 СБ</t>
  </si>
  <si>
    <t>плита торцевая №1 ГИП 04.12 - 3850.00 СБ</t>
  </si>
  <si>
    <t>уплотнитель под торц.фут. ГИП 00.40.55</t>
  </si>
  <si>
    <t xml:space="preserve">плита торцевая №1 ГИП 04.08.36.1 А СБ </t>
  </si>
  <si>
    <t>плита торцевая №2 ГИП 04.09.36.1 А СБ</t>
  </si>
  <si>
    <t>ЭПП 25х325</t>
  </si>
  <si>
    <t>ЭПП 50х325 Р.</t>
  </si>
  <si>
    <t>Сектор рез. МСЦ 3,6х5,5</t>
  </si>
  <si>
    <t>Сектор рез. МШР 4,0х5,0</t>
  </si>
  <si>
    <t>Сектор рез. МШЦ 4,5х6,0</t>
  </si>
  <si>
    <t>плита торцевая ГТВ 027.00-01 СБ</t>
  </si>
  <si>
    <t>плита торцевая ГТВ 027.00 СБ</t>
  </si>
  <si>
    <t>плита волна ГИП 09.06.1000.00 СБ</t>
  </si>
  <si>
    <t>плита волна ГИП 09.06.912.00 СБ</t>
  </si>
  <si>
    <t>плита волна ГИП 09.06.874.00 СБ</t>
  </si>
  <si>
    <t>плита волна ГИП 09.06.812.00 СБ</t>
  </si>
  <si>
    <t>плита волна ГИП 09.06.812.00 А СБ</t>
  </si>
  <si>
    <t>плита волна ГИП 09.06.874.00 А СБ</t>
  </si>
  <si>
    <t>плита волна ГИП 09.06.874.00 Б СБ</t>
  </si>
  <si>
    <t>уплотнитель под торц.фут. ГИП 00.27.36</t>
  </si>
  <si>
    <t>уплотнитель под торц.фут. ГИП 00.09.05-27</t>
  </si>
  <si>
    <t>уплотнитель люка ФМ 0004 Б</t>
  </si>
  <si>
    <t>плита волна ГИП 09.06.1000.00-01 СБ</t>
  </si>
  <si>
    <t>плита волна ГИП 09.06.912.00-01 СБ</t>
  </si>
  <si>
    <t>плита волна ГИП 09.06.812.00-01 СБ</t>
  </si>
  <si>
    <t>плита волна ГИП 09.06.812.00 А-01 СБ</t>
  </si>
  <si>
    <t>плита волна ГИП 09.06.874.00 А-01 СБ</t>
  </si>
  <si>
    <t>плита волна ГИП 09.06.874.00 Б-01 СБ</t>
  </si>
  <si>
    <t>плита волна ГИП 09.06.874.00-01 СБ</t>
  </si>
  <si>
    <t>Плита футеровки №1 ВП-06.01.02 СБ (зашита скребка)</t>
  </si>
  <si>
    <t>броня резиновая ФП 1000х300х50</t>
  </si>
  <si>
    <t>броня резиновая ФП 1000х400х50</t>
  </si>
  <si>
    <t>броня резиновая ФТІ 1000х500х50</t>
  </si>
  <si>
    <t>Скребок ВП 07.00 СБ</t>
  </si>
  <si>
    <t>лифтер ГИП 08.04-4,5 ТН СБ</t>
  </si>
  <si>
    <t>плита торцевая №1 ГИП 05.01 БН СБ</t>
  </si>
  <si>
    <t>плита торцевая №2 ГИП 05.02 БН СБ</t>
  </si>
  <si>
    <t>лифтер ГИП 08.04 БТ 4,0А СБ</t>
  </si>
  <si>
    <t>плита торцевая №1 ГИП 04.11 A2 СБ</t>
  </si>
  <si>
    <t>плита торцевая №2 ГИП 04.12 А2 СБ</t>
  </si>
  <si>
    <t>Уплотнительный элемент "уголок" ФМ 0009</t>
  </si>
  <si>
    <t>лифтер ГИП 08.04-3,6 ТН СБ</t>
  </si>
  <si>
    <t>плита торцевая №1 ГИП 04.08-3,6 Н СБ</t>
  </si>
  <si>
    <t>плита торцевая №2 ГИП 04.09-3,6 Н СБ</t>
  </si>
  <si>
    <t>лифтер ГИП 08.04-3,6 Э СБ (без шип.)</t>
  </si>
  <si>
    <t>лифтер ГИП 08.05 15.36 Э СБ (без.ш.)</t>
  </si>
  <si>
    <t>плита ГИП 08.03 СБ (без арм.)</t>
  </si>
  <si>
    <t>плита ГИП 08.03-01 СБ (без.арм.)</t>
  </si>
  <si>
    <t>плита торцевая №1 ГИП 04.08-3,6 Э СБ</t>
  </si>
  <si>
    <t>плита торцевая №2 ГИП 04.09-3,6 Э СБ</t>
  </si>
  <si>
    <t>лифтер ГИП 08.04.40 Э СБ (без ш.)</t>
  </si>
  <si>
    <t>лифтер ГИП 08.05 15.40 Э СБ (без.ш.)</t>
  </si>
  <si>
    <t>плита торцевая №1 ГИП 04.11.40 Э СБ</t>
  </si>
  <si>
    <t>плита торцевая №2 ГИП 04.12.40 Э СБ</t>
  </si>
  <si>
    <t>лифтер ГИП 08.04 БТ 4,5 Э СБ</t>
  </si>
  <si>
    <t>плита ГИП 08.03 Э СБ (без арм.)</t>
  </si>
  <si>
    <t>плита торцевая №1 ГИП 05.01 Э СБ</t>
  </si>
  <si>
    <t>плита торцевая №2 ГИП 05.02 Э СБ</t>
  </si>
  <si>
    <t>плита волна ГИП 09.06.165-5.5 Ш СБ</t>
  </si>
  <si>
    <t>плита волна ГИП 09.05.165-5.5 Ш СБ</t>
  </si>
  <si>
    <t>плита волна ГИП 09.06.500.165-5.5 Ш СБ</t>
  </si>
  <si>
    <t>плита торцевая ПЛТ 00.01</t>
  </si>
  <si>
    <t>плита решетка ч.ФМ 003.00-4,0х7,5 СБ</t>
  </si>
  <si>
    <t>плита решетка ч.ФМ 002.00-4,0х7,5 СБ</t>
  </si>
  <si>
    <t>плита ГИП 08.03-01 Э СБ (без.арм.)</t>
  </si>
  <si>
    <t>плита волна ГИП 09.06.500.165-5.5 СБ</t>
  </si>
  <si>
    <t>плита волна ГИП 09.05.165-5.5 СБ</t>
  </si>
  <si>
    <t>плита волна ГИП 09.06.165-5.5 СБ</t>
  </si>
  <si>
    <t>шпилька M30 L=700 ГТВ 008-03(обрез.)</t>
  </si>
  <si>
    <t>шпилька М30 L=900 ГТВ 008-04(обрез.)</t>
  </si>
  <si>
    <t>шпилька M36 L=700 ГТВ 008-03(обрез.)</t>
  </si>
  <si>
    <t>шпилька М36 L=900 ГТВ 008-04(обрез.)</t>
  </si>
  <si>
    <t>Цена продажи без НДС за 1 ед.</t>
  </si>
  <si>
    <t>плита волна ГИП 09.07-3,6 C СБ</t>
  </si>
  <si>
    <t>плита волна ГИП 09.05-3,6 C СБ</t>
  </si>
  <si>
    <t>плита торцевая №1 ГИП 04.08-3,6 C СБ</t>
  </si>
  <si>
    <t>плита торцевая №2 ГИП 04.09-3,6 C СБ</t>
  </si>
  <si>
    <t>лифтер ГИП 08.04 T - 4,0 СБ</t>
  </si>
  <si>
    <t>плита волна ГИП 09.06-4,0 C СБ</t>
  </si>
  <si>
    <t>плита волна ГИП 09.05-4,0 C СБ</t>
  </si>
  <si>
    <t>плита торцевая №1 ГИП 04.11.40 C СБ</t>
  </si>
  <si>
    <t>плита торцевая №2 ГИП 04.12.40 C СБ</t>
  </si>
  <si>
    <t>плита волна ГИП 09.05-2,7 C СБ</t>
  </si>
  <si>
    <t>плита волна ГИП 09.06-2,7 C СБ</t>
  </si>
  <si>
    <t>плита торцевая №1 ГИП 04.11.27 C СБ</t>
  </si>
  <si>
    <t>уплотнитель под торц.фут. ГИП 00.27.55</t>
  </si>
  <si>
    <t>лифтер ГИП 08.04 T - 4,2 СБ</t>
  </si>
  <si>
    <t>плита волна ГИП 09.06-4,2 C СБ</t>
  </si>
  <si>
    <t>плита волна ГИП 09.05-4,2 C СБ</t>
  </si>
  <si>
    <t>плита торцевая №1 ГИП 04.11.42 C СБ</t>
  </si>
  <si>
    <t>плита торцевая №2 ГИП 04.12.42 C СБ</t>
  </si>
  <si>
    <t>плита волна ГИП 09.06-3,2 C СБ</t>
  </si>
  <si>
    <t>плита торцевая №1 ГИП 04.11.32 C СБ</t>
  </si>
  <si>
    <t>уплотнитель под торц.фут. ГИП 00.32.55</t>
  </si>
  <si>
    <t>плита волна ГИП 09.05-3,2 C СБ</t>
  </si>
  <si>
    <t>лифтер ГИП 08.04-36 ТГ СБ</t>
  </si>
  <si>
    <t>плита волна ГИП 09.05-3,6 C1 СБ</t>
  </si>
  <si>
    <t>плита волна ГИП 09.07-3,6 C1 СБ</t>
  </si>
  <si>
    <t>ГИП 08.03.10.00 СБ</t>
  </si>
  <si>
    <t>ГИП 08.03.20.00 СБ</t>
  </si>
  <si>
    <t>ГТВ 015.00 Б-02 СБ</t>
  </si>
  <si>
    <t>ГТВ 030.00 СБ</t>
  </si>
  <si>
    <t>ГТВ 031.00 СБ</t>
  </si>
  <si>
    <t xml:space="preserve">ГТВ 033-ПВ750-4,0-1,00 СБ </t>
  </si>
  <si>
    <t>ГТВ 036.00 СБ</t>
  </si>
  <si>
    <t>ГТВ 038.00 СБ</t>
  </si>
  <si>
    <t>ГТВ 039.00Б СБ</t>
  </si>
  <si>
    <t>ГТВ 040.00А СБ</t>
  </si>
  <si>
    <t>ГТВ 041 - ТПП 036.00 СБ</t>
  </si>
  <si>
    <t>ГТВ 042 - ТПЦ 036.00 СБ</t>
  </si>
  <si>
    <t>ГТВ СБ ВП-06.01.01.01</t>
  </si>
  <si>
    <t>ГТВ СБ ВП-06.01.02.01</t>
  </si>
  <si>
    <t>ГТВ 0080</t>
  </si>
  <si>
    <t>ГТВ 023.00 Д СБ</t>
  </si>
  <si>
    <t>ГТВ 022.00 Д СБ</t>
  </si>
  <si>
    <t>ГТВ 072.00 Д СБ</t>
  </si>
  <si>
    <t>ГТВ 073.00 Д СБ</t>
  </si>
  <si>
    <t>ГТВ 022.00 Б1 СБ</t>
  </si>
  <si>
    <t>ГТВ 023.00 Б1 СБ</t>
  </si>
  <si>
    <t xml:space="preserve">ГТВ 041.36.00 А СБ </t>
  </si>
  <si>
    <t xml:space="preserve">ГТВ 095.00 А СБ </t>
  </si>
  <si>
    <t>ГТВ 015.00-04 СБ</t>
  </si>
  <si>
    <t>ГТВ 015.00 А-02 СБ</t>
  </si>
  <si>
    <t>ГТВ 146.00 СБ</t>
  </si>
  <si>
    <t>ГТВ 012.36.00 Э СБ</t>
  </si>
  <si>
    <t>ГТВ 040.00 СБ</t>
  </si>
  <si>
    <t xml:space="preserve">ГИП 075.00 СБ </t>
  </si>
  <si>
    <t xml:space="preserve">ГИП 074.00 СБ </t>
  </si>
  <si>
    <t xml:space="preserve">ГТВ 083.00 СБ </t>
  </si>
  <si>
    <t xml:space="preserve">ГТВ 084.00 СБ </t>
  </si>
  <si>
    <t>ГТВ 012.40.00 Э СБ</t>
  </si>
  <si>
    <t>ГТВ 030.40.00 Э СБ</t>
  </si>
  <si>
    <t>ГТВ 129.00 СБ</t>
  </si>
  <si>
    <t>ГТВ 031.36.00 Э СБ</t>
  </si>
  <si>
    <t>ГТВ 032-ПВ1000-3,6-1,00 СБ</t>
  </si>
  <si>
    <t>броня резиновая ФП 1000х400х80(1)</t>
  </si>
  <si>
    <t>ГИП 08.65.160П</t>
  </si>
  <si>
    <t>ГИП 09.65.145 К</t>
  </si>
  <si>
    <t>ГИП 08.65.105 К</t>
  </si>
  <si>
    <t>ГИП 08.65.120 П</t>
  </si>
  <si>
    <t>ГИП 09.65.80 ПА</t>
  </si>
  <si>
    <t>ГИП 09.65.80 П</t>
  </si>
  <si>
    <t>ГТВ 09.65.109К</t>
  </si>
  <si>
    <t>ГТВ 08.65.120П</t>
  </si>
  <si>
    <t xml:space="preserve">ГТВ 09.65.149К </t>
  </si>
  <si>
    <t>ГТВ 09.65.160П</t>
  </si>
  <si>
    <t>2-я категория</t>
  </si>
  <si>
    <t>88рб 863-02,-03</t>
  </si>
  <si>
    <t>3-я категория</t>
  </si>
  <si>
    <t>4-я категория</t>
  </si>
  <si>
    <t>89 рб 893</t>
  </si>
  <si>
    <t>89рб 876-02</t>
  </si>
  <si>
    <t xml:space="preserve">крошка </t>
  </si>
  <si>
    <t>57ру 796-05,11</t>
  </si>
  <si>
    <t>80рб895</t>
  </si>
  <si>
    <t>89рб894</t>
  </si>
  <si>
    <t>80рб896</t>
  </si>
  <si>
    <t>80рб897</t>
  </si>
  <si>
    <t>80рб898</t>
  </si>
  <si>
    <t>80рб900</t>
  </si>
  <si>
    <t>89рб883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</si>
</sst>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Arial Cyr"/>
      <family val="0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9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2" fillId="0" borderId="0" xfId="65" applyNumberFormat="1" applyFont="1" applyFill="1" applyBorder="1" applyAlignment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4" fillId="0" borderId="0" xfId="65" applyFont="1" applyFill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10" fillId="22" borderId="10" xfId="0" applyFont="1" applyFill="1" applyBorder="1" applyAlignment="1">
      <alignment horizontal="left"/>
    </xf>
    <xf numFmtId="0" fontId="10" fillId="22" borderId="10" xfId="0" applyFont="1" applyFill="1" applyBorder="1" applyAlignment="1">
      <alignment horizontal="center"/>
    </xf>
    <xf numFmtId="2" fontId="10" fillId="22" borderId="10" xfId="0" applyNumberFormat="1" applyFont="1" applyFill="1" applyBorder="1" applyAlignment="1">
      <alignment horizontal="center"/>
    </xf>
    <xf numFmtId="0" fontId="10" fillId="4" borderId="1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164" fontId="4" fillId="4" borderId="10" xfId="65" applyNumberFormat="1" applyFont="1" applyFill="1" applyBorder="1" applyAlignment="1">
      <alignment horizontal="center"/>
      <protection/>
    </xf>
    <xf numFmtId="164" fontId="10" fillId="4" borderId="1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left"/>
    </xf>
    <xf numFmtId="2" fontId="10" fillId="5" borderId="10" xfId="0" applyNumberFormat="1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7" borderId="10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0" fontId="3" fillId="7" borderId="10" xfId="59" applyFont="1" applyFill="1" applyBorder="1" applyAlignment="1">
      <alignment horizontal="left" vertical="center" wrapText="1"/>
      <protection/>
    </xf>
    <xf numFmtId="2" fontId="10" fillId="7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0" fontId="10" fillId="0" borderId="10" xfId="66" applyFont="1" applyFill="1" applyBorder="1">
      <alignment/>
      <protection/>
    </xf>
    <xf numFmtId="0" fontId="10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Fill="1" applyAlignment="1">
      <alignment/>
    </xf>
    <xf numFmtId="1" fontId="7" fillId="0" borderId="10" xfId="66" applyNumberFormat="1" applyFont="1" applyFill="1" applyBorder="1" applyAlignment="1">
      <alignment/>
      <protection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2" fontId="13" fillId="0" borderId="19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20" xfId="0" applyFont="1" applyFill="1" applyBorder="1" applyAlignment="1">
      <alignment/>
    </xf>
    <xf numFmtId="2" fontId="15" fillId="0" borderId="21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/>
    </xf>
    <xf numFmtId="2" fontId="16" fillId="0" borderId="21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22" xfId="0" applyNumberFormat="1" applyFont="1" applyFill="1" applyBorder="1" applyAlignment="1">
      <alignment/>
    </xf>
    <xf numFmtId="2" fontId="16" fillId="0" borderId="16" xfId="0" applyNumberFormat="1" applyFont="1" applyFill="1" applyBorder="1" applyAlignment="1">
      <alignment/>
    </xf>
    <xf numFmtId="0" fontId="17" fillId="0" borderId="23" xfId="0" applyFont="1" applyBorder="1" applyAlignment="1">
      <alignment/>
    </xf>
    <xf numFmtId="2" fontId="10" fillId="0" borderId="17" xfId="0" applyNumberFormat="1" applyFont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15" fillId="0" borderId="27" xfId="0" applyNumberFormat="1" applyFont="1" applyFill="1" applyBorder="1" applyAlignment="1">
      <alignment/>
    </xf>
    <xf numFmtId="2" fontId="15" fillId="0" borderId="28" xfId="0" applyNumberFormat="1" applyFont="1" applyFill="1" applyBorder="1" applyAlignment="1">
      <alignment/>
    </xf>
    <xf numFmtId="2" fontId="15" fillId="0" borderId="29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2" fontId="15" fillId="0" borderId="30" xfId="0" applyNumberFormat="1" applyFont="1" applyFill="1" applyBorder="1" applyAlignment="1">
      <alignment/>
    </xf>
    <xf numFmtId="2" fontId="15" fillId="0" borderId="31" xfId="0" applyNumberFormat="1" applyFont="1" applyFill="1" applyBorder="1" applyAlignment="1">
      <alignment/>
    </xf>
    <xf numFmtId="2" fontId="15" fillId="0" borderId="16" xfId="0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10" xfId="58" applyFont="1" applyFill="1" applyBorder="1">
      <alignment/>
      <protection/>
    </xf>
    <xf numFmtId="0" fontId="0" fillId="0" borderId="0" xfId="0" applyFont="1" applyFill="1" applyAlignment="1">
      <alignment/>
    </xf>
    <xf numFmtId="0" fontId="10" fillId="0" borderId="33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" fontId="4" fillId="0" borderId="0" xfId="65" applyNumberFormat="1" applyFont="1" applyFill="1" applyBorder="1" applyAlignment="1">
      <alignment horizontal="center"/>
      <protection/>
    </xf>
    <xf numFmtId="0" fontId="10" fillId="20" borderId="10" xfId="0" applyFont="1" applyFill="1" applyBorder="1" applyAlignment="1">
      <alignment horizontal="left"/>
    </xf>
    <xf numFmtId="0" fontId="8" fillId="0" borderId="10" xfId="65" applyFont="1" applyFill="1" applyBorder="1" applyAlignment="1">
      <alignment horizontal="center"/>
      <protection/>
    </xf>
    <xf numFmtId="164" fontId="8" fillId="0" borderId="10" xfId="65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164" fontId="8" fillId="0" borderId="0" xfId="65" applyNumberFormat="1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3" fillId="0" borderId="10" xfId="0" applyFont="1" applyBorder="1" applyAlignment="1">
      <alignment horizontal="center"/>
    </xf>
    <xf numFmtId="0" fontId="24" fillId="2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4" fillId="4" borderId="34" xfId="0" applyFont="1" applyFill="1" applyBorder="1" applyAlignment="1">
      <alignment/>
    </xf>
    <xf numFmtId="0" fontId="24" fillId="4" borderId="35" xfId="0" applyFont="1" applyFill="1" applyBorder="1" applyAlignment="1">
      <alignment/>
    </xf>
    <xf numFmtId="0" fontId="24" fillId="4" borderId="36" xfId="0" applyFont="1" applyFill="1" applyBorder="1" applyAlignment="1">
      <alignment/>
    </xf>
    <xf numFmtId="0" fontId="24" fillId="5" borderId="19" xfId="0" applyFont="1" applyFill="1" applyBorder="1" applyAlignment="1">
      <alignment/>
    </xf>
    <xf numFmtId="0" fontId="24" fillId="5" borderId="37" xfId="0" applyFont="1" applyFill="1" applyBorder="1" applyAlignment="1">
      <alignment/>
    </xf>
    <xf numFmtId="0" fontId="24" fillId="5" borderId="18" xfId="0" applyFont="1" applyFill="1" applyBorder="1" applyAlignment="1">
      <alignment/>
    </xf>
    <xf numFmtId="0" fontId="24" fillId="22" borderId="34" xfId="0" applyFont="1" applyFill="1" applyBorder="1" applyAlignment="1">
      <alignment/>
    </xf>
    <xf numFmtId="0" fontId="24" fillId="22" borderId="35" xfId="0" applyFont="1" applyFill="1" applyBorder="1" applyAlignment="1">
      <alignment/>
    </xf>
    <xf numFmtId="0" fontId="24" fillId="22" borderId="36" xfId="0" applyFont="1" applyFill="1" applyBorder="1" applyAlignment="1">
      <alignment/>
    </xf>
    <xf numFmtId="0" fontId="24" fillId="7" borderId="19" xfId="0" applyFont="1" applyFill="1" applyBorder="1" applyAlignment="1">
      <alignment/>
    </xf>
    <xf numFmtId="0" fontId="24" fillId="7" borderId="37" xfId="0" applyFont="1" applyFill="1" applyBorder="1" applyAlignment="1">
      <alignment/>
    </xf>
    <xf numFmtId="0" fontId="24" fillId="7" borderId="18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5" borderId="12" xfId="0" applyFont="1" applyFill="1" applyBorder="1" applyAlignment="1">
      <alignment horizontal="left"/>
    </xf>
    <xf numFmtId="0" fontId="10" fillId="24" borderId="17" xfId="0" applyNumberFormat="1" applyFont="1" applyFill="1" applyBorder="1" applyAlignment="1">
      <alignment/>
    </xf>
    <xf numFmtId="0" fontId="11" fillId="2" borderId="4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4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 wrapText="1"/>
    </xf>
    <xf numFmtId="0" fontId="9" fillId="24" borderId="5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 2 12" xfId="59"/>
    <cellStyle name="Обычный 2 13" xfId="60"/>
    <cellStyle name="Обычный 2 14" xfId="61"/>
    <cellStyle name="Обычный 2 2" xfId="62"/>
    <cellStyle name="Обычный 2 3" xfId="63"/>
    <cellStyle name="Обычный 2 4" xfId="64"/>
    <cellStyle name="Обычный 3" xfId="65"/>
    <cellStyle name="Обычный 4" xfId="66"/>
    <cellStyle name="Percent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zoomScalePageLayoutView="0" workbookViewId="0" topLeftCell="A1">
      <selection activeCell="Q4" sqref="Q4:Q19"/>
    </sheetView>
  </sheetViews>
  <sheetFormatPr defaultColWidth="9.140625" defaultRowHeight="15"/>
  <cols>
    <col min="1" max="1" width="4.28125" style="3" customWidth="1"/>
    <col min="2" max="2" width="38.421875" style="3" customWidth="1"/>
    <col min="3" max="3" width="9.140625" style="3" customWidth="1"/>
    <col min="4" max="4" width="13.8515625" style="3" customWidth="1"/>
    <col min="5" max="6" width="6.140625" style="3" bestFit="1" customWidth="1"/>
    <col min="7" max="7" width="4.421875" style="3" bestFit="1" customWidth="1"/>
    <col min="8" max="8" width="7.00390625" style="3" bestFit="1" customWidth="1"/>
    <col min="9" max="9" width="5.00390625" style="10" bestFit="1" customWidth="1"/>
    <col min="10" max="10" width="5.140625" style="3" customWidth="1"/>
    <col min="11" max="11" width="23.8515625" style="3" customWidth="1"/>
    <col min="12" max="12" width="7.8515625" style="3" bestFit="1" customWidth="1"/>
    <col min="13" max="13" width="12.28125" style="3" customWidth="1"/>
    <col min="14" max="14" width="6.7109375" style="3" customWidth="1"/>
    <col min="15" max="15" width="9.28125" style="3" customWidth="1"/>
    <col min="16" max="16" width="4.140625" style="3" customWidth="1"/>
    <col min="17" max="17" width="31.140625" style="3" customWidth="1"/>
    <col min="18" max="18" width="9.140625" style="3" customWidth="1"/>
    <col min="19" max="19" width="12.28125" style="3" customWidth="1"/>
    <col min="20" max="20" width="6.7109375" style="3" bestFit="1" customWidth="1"/>
    <col min="21" max="21" width="9.140625" style="3" customWidth="1"/>
    <col min="22" max="22" width="33.28125" style="3" customWidth="1"/>
    <col min="23" max="23" width="9.140625" style="3" customWidth="1"/>
    <col min="24" max="24" width="14.28125" style="3" customWidth="1"/>
    <col min="25" max="25" width="9.140625" style="3" customWidth="1"/>
    <col min="26" max="26" width="34.00390625" style="3" customWidth="1"/>
    <col min="27" max="27" width="7.8515625" style="3" bestFit="1" customWidth="1"/>
    <col min="28" max="28" width="13.00390625" style="3" customWidth="1"/>
    <col min="29" max="29" width="6.7109375" style="3" bestFit="1" customWidth="1"/>
    <col min="30" max="30" width="17.00390625" style="3" customWidth="1"/>
    <col min="31" max="16384" width="9.140625" style="3" customWidth="1"/>
  </cols>
  <sheetData>
    <row r="1" spans="1:30" ht="16.5" customHeight="1" thickBot="1">
      <c r="A1" s="123" t="s">
        <v>117</v>
      </c>
      <c r="B1" s="124"/>
      <c r="C1" s="124"/>
      <c r="D1" s="124"/>
      <c r="E1" s="125"/>
      <c r="F1" s="115"/>
      <c r="G1" s="115"/>
      <c r="H1" s="115"/>
      <c r="J1" s="126" t="s">
        <v>20</v>
      </c>
      <c r="K1" s="127"/>
      <c r="L1" s="127"/>
      <c r="M1" s="127"/>
      <c r="N1" s="128"/>
      <c r="P1" s="129" t="s">
        <v>118</v>
      </c>
      <c r="Q1" s="130"/>
      <c r="R1" s="130"/>
      <c r="S1" s="130"/>
      <c r="T1" s="131"/>
      <c r="V1" s="132" t="s">
        <v>119</v>
      </c>
      <c r="W1" s="133"/>
      <c r="X1" s="134"/>
      <c r="Z1" s="135" t="s">
        <v>120</v>
      </c>
      <c r="AA1" s="136"/>
      <c r="AB1" s="136"/>
      <c r="AC1" s="136"/>
      <c r="AD1" s="137"/>
    </row>
    <row r="2" spans="1:30" s="29" customFormat="1" ht="12" customHeight="1">
      <c r="A2" s="160" t="s">
        <v>105</v>
      </c>
      <c r="B2" s="162" t="s">
        <v>24</v>
      </c>
      <c r="C2" s="164" t="s">
        <v>25</v>
      </c>
      <c r="D2" s="171" t="s">
        <v>40</v>
      </c>
      <c r="E2" s="162" t="s">
        <v>41</v>
      </c>
      <c r="F2" s="115"/>
      <c r="G2" s="115"/>
      <c r="H2" s="115"/>
      <c r="I2" s="27"/>
      <c r="J2" s="174" t="s">
        <v>105</v>
      </c>
      <c r="K2" s="166" t="s">
        <v>24</v>
      </c>
      <c r="L2" s="168" t="s">
        <v>25</v>
      </c>
      <c r="M2" s="168" t="s">
        <v>40</v>
      </c>
      <c r="N2" s="166" t="s">
        <v>41</v>
      </c>
      <c r="O2" s="28"/>
      <c r="P2" s="170" t="s">
        <v>105</v>
      </c>
      <c r="Q2" s="178" t="s">
        <v>24</v>
      </c>
      <c r="R2" s="173" t="s">
        <v>25</v>
      </c>
      <c r="S2" s="173" t="s">
        <v>40</v>
      </c>
      <c r="T2" s="178" t="s">
        <v>41</v>
      </c>
      <c r="U2" s="28"/>
      <c r="V2" s="183" t="s">
        <v>24</v>
      </c>
      <c r="W2" s="176" t="s">
        <v>25</v>
      </c>
      <c r="X2" s="176" t="s">
        <v>40</v>
      </c>
      <c r="Y2" s="28"/>
      <c r="Z2" s="181" t="s">
        <v>24</v>
      </c>
      <c r="AA2" s="179" t="s">
        <v>25</v>
      </c>
      <c r="AB2" s="179" t="s">
        <v>40</v>
      </c>
      <c r="AC2" s="181" t="s">
        <v>41</v>
      </c>
      <c r="AD2" s="179" t="s">
        <v>302</v>
      </c>
    </row>
    <row r="3" spans="1:30" s="29" customFormat="1" ht="12" customHeight="1">
      <c r="A3" s="161"/>
      <c r="B3" s="163"/>
      <c r="C3" s="165"/>
      <c r="D3" s="172"/>
      <c r="E3" s="163"/>
      <c r="F3" s="115"/>
      <c r="G3" s="115"/>
      <c r="H3" s="115"/>
      <c r="I3" s="30"/>
      <c r="J3" s="175"/>
      <c r="K3" s="167"/>
      <c r="L3" s="169"/>
      <c r="M3" s="169"/>
      <c r="N3" s="167"/>
      <c r="O3" s="28"/>
      <c r="P3" s="170"/>
      <c r="Q3" s="178"/>
      <c r="R3" s="173"/>
      <c r="S3" s="173"/>
      <c r="T3" s="178"/>
      <c r="U3" s="28"/>
      <c r="V3" s="184"/>
      <c r="W3" s="177"/>
      <c r="X3" s="177"/>
      <c r="Y3" s="28"/>
      <c r="Z3" s="182"/>
      <c r="AA3" s="180"/>
      <c r="AB3" s="180"/>
      <c r="AC3" s="182"/>
      <c r="AD3" s="180"/>
    </row>
    <row r="4" spans="1:31" s="16" customFormat="1" ht="13.5" customHeight="1">
      <c r="A4" s="62">
        <v>1</v>
      </c>
      <c r="B4" s="104" t="s">
        <v>328</v>
      </c>
      <c r="C4" s="105" t="s">
        <v>26</v>
      </c>
      <c r="D4" s="112">
        <v>53</v>
      </c>
      <c r="E4" s="108">
        <v>3.7</v>
      </c>
      <c r="F4" s="115"/>
      <c r="G4" s="115"/>
      <c r="H4" s="115"/>
      <c r="I4" s="106"/>
      <c r="J4" s="20">
        <v>1</v>
      </c>
      <c r="K4" s="21" t="s">
        <v>366</v>
      </c>
      <c r="L4" s="22" t="s">
        <v>26</v>
      </c>
      <c r="M4" s="23">
        <v>159.6</v>
      </c>
      <c r="N4" s="24">
        <v>7.6</v>
      </c>
      <c r="P4" s="31">
        <v>1</v>
      </c>
      <c r="Q4" s="32" t="s">
        <v>376</v>
      </c>
      <c r="R4" s="31" t="s">
        <v>27</v>
      </c>
      <c r="S4" s="33">
        <v>3.8</v>
      </c>
      <c r="T4" s="34">
        <v>1</v>
      </c>
      <c r="V4" s="17" t="s">
        <v>28</v>
      </c>
      <c r="W4" s="18" t="s">
        <v>27</v>
      </c>
      <c r="X4" s="19">
        <v>183</v>
      </c>
      <c r="Z4" s="39" t="s">
        <v>30</v>
      </c>
      <c r="AA4" s="37" t="s">
        <v>26</v>
      </c>
      <c r="AB4" s="38">
        <v>10.6</v>
      </c>
      <c r="AC4" s="40">
        <v>0.819</v>
      </c>
      <c r="AD4" s="40">
        <v>18</v>
      </c>
      <c r="AE4" s="16">
        <v>11</v>
      </c>
    </row>
    <row r="5" spans="1:30" s="16" customFormat="1" ht="13.5" customHeight="1">
      <c r="A5" s="62">
        <v>2</v>
      </c>
      <c r="B5" s="13" t="s">
        <v>329</v>
      </c>
      <c r="C5" s="105" t="s">
        <v>26</v>
      </c>
      <c r="D5" s="112">
        <v>28</v>
      </c>
      <c r="E5" s="108">
        <v>1.7</v>
      </c>
      <c r="F5" s="115"/>
      <c r="G5" s="115"/>
      <c r="H5" s="115"/>
      <c r="I5" s="106"/>
      <c r="J5" s="20">
        <v>2</v>
      </c>
      <c r="K5" s="21" t="s">
        <v>367</v>
      </c>
      <c r="L5" s="22" t="s">
        <v>26</v>
      </c>
      <c r="M5" s="23">
        <v>165.9</v>
      </c>
      <c r="N5" s="24">
        <v>7.9</v>
      </c>
      <c r="P5" s="31">
        <v>2</v>
      </c>
      <c r="Q5" s="32" t="s">
        <v>377</v>
      </c>
      <c r="R5" s="31" t="s">
        <v>27</v>
      </c>
      <c r="S5" s="33">
        <v>26</v>
      </c>
      <c r="T5" s="34">
        <v>1</v>
      </c>
      <c r="U5" s="16">
        <v>23.5</v>
      </c>
      <c r="V5" s="17" t="s">
        <v>29</v>
      </c>
      <c r="W5" s="18" t="s">
        <v>27</v>
      </c>
      <c r="X5" s="19">
        <v>243</v>
      </c>
      <c r="Z5" s="39" t="s">
        <v>34</v>
      </c>
      <c r="AA5" s="37" t="s">
        <v>26</v>
      </c>
      <c r="AB5" s="38">
        <v>15</v>
      </c>
      <c r="AC5" s="40">
        <v>1</v>
      </c>
      <c r="AD5" s="40">
        <v>24</v>
      </c>
    </row>
    <row r="6" spans="1:31" s="16" customFormat="1" ht="13.5" customHeight="1">
      <c r="A6" s="62">
        <v>3</v>
      </c>
      <c r="B6" s="107" t="s">
        <v>330</v>
      </c>
      <c r="C6" s="105" t="s">
        <v>26</v>
      </c>
      <c r="D6" s="112">
        <v>158</v>
      </c>
      <c r="E6" s="108">
        <v>5.9</v>
      </c>
      <c r="F6" s="115"/>
      <c r="G6" s="115"/>
      <c r="H6" s="115"/>
      <c r="I6" s="106"/>
      <c r="J6" s="20">
        <v>3</v>
      </c>
      <c r="K6" s="21" t="s">
        <v>368</v>
      </c>
      <c r="L6" s="22" t="s">
        <v>26</v>
      </c>
      <c r="M6" s="23">
        <v>105.32</v>
      </c>
      <c r="N6" s="25">
        <v>5.2</v>
      </c>
      <c r="P6" s="31">
        <v>3</v>
      </c>
      <c r="Q6" s="32" t="s">
        <v>378</v>
      </c>
      <c r="R6" s="31" t="s">
        <v>27</v>
      </c>
      <c r="S6" s="33">
        <v>1.3</v>
      </c>
      <c r="T6" s="34">
        <v>1</v>
      </c>
      <c r="V6" s="17" t="s">
        <v>22</v>
      </c>
      <c r="W6" s="18" t="s">
        <v>27</v>
      </c>
      <c r="X6" s="19">
        <v>9.83</v>
      </c>
      <c r="Z6" s="39" t="s">
        <v>43</v>
      </c>
      <c r="AA6" s="37" t="s">
        <v>26</v>
      </c>
      <c r="AB6" s="38">
        <v>19.25</v>
      </c>
      <c r="AC6" s="40">
        <v>1.54</v>
      </c>
      <c r="AD6" s="40">
        <v>31</v>
      </c>
      <c r="AE6" s="16">
        <v>12</v>
      </c>
    </row>
    <row r="7" spans="1:31" s="16" customFormat="1" ht="13.5" customHeight="1">
      <c r="A7" s="62">
        <v>4</v>
      </c>
      <c r="B7" s="13" t="s">
        <v>331</v>
      </c>
      <c r="C7" s="105" t="s">
        <v>26</v>
      </c>
      <c r="D7" s="112">
        <v>309</v>
      </c>
      <c r="E7" s="108">
        <v>14.5</v>
      </c>
      <c r="F7" s="115"/>
      <c r="G7" s="115"/>
      <c r="H7" s="115"/>
      <c r="I7" s="106"/>
      <c r="J7" s="20">
        <v>4</v>
      </c>
      <c r="K7" s="21" t="s">
        <v>369</v>
      </c>
      <c r="L7" s="22" t="s">
        <v>26</v>
      </c>
      <c r="M7" s="23">
        <v>109.45</v>
      </c>
      <c r="N7" s="25">
        <v>5.4</v>
      </c>
      <c r="P7" s="31">
        <v>4</v>
      </c>
      <c r="Q7" s="32" t="s">
        <v>379</v>
      </c>
      <c r="R7" s="31" t="s">
        <v>27</v>
      </c>
      <c r="S7" s="33">
        <v>0.2</v>
      </c>
      <c r="T7" s="34">
        <v>1</v>
      </c>
      <c r="V7" s="17" t="s">
        <v>23</v>
      </c>
      <c r="W7" s="18" t="s">
        <v>27</v>
      </c>
      <c r="X7" s="19">
        <v>5.88</v>
      </c>
      <c r="Z7" s="39" t="s">
        <v>35</v>
      </c>
      <c r="AA7" s="37" t="s">
        <v>26</v>
      </c>
      <c r="AB7" s="38">
        <v>21.2</v>
      </c>
      <c r="AC7" s="40">
        <v>1.698</v>
      </c>
      <c r="AD7" s="40">
        <v>28</v>
      </c>
      <c r="AE7" s="16">
        <v>14</v>
      </c>
    </row>
    <row r="8" spans="1:31" s="16" customFormat="1" ht="13.5" customHeight="1">
      <c r="A8" s="62">
        <v>5</v>
      </c>
      <c r="B8" s="13" t="s">
        <v>332</v>
      </c>
      <c r="C8" s="105" t="s">
        <v>26</v>
      </c>
      <c r="D8" s="112">
        <v>302</v>
      </c>
      <c r="E8" s="108">
        <v>14.5</v>
      </c>
      <c r="F8" s="115"/>
      <c r="G8" s="115"/>
      <c r="H8" s="115"/>
      <c r="I8" s="106"/>
      <c r="J8" s="20">
        <v>5</v>
      </c>
      <c r="K8" s="21" t="s">
        <v>370</v>
      </c>
      <c r="L8" s="22" t="s">
        <v>26</v>
      </c>
      <c r="M8" s="23">
        <v>71.45</v>
      </c>
      <c r="N8" s="25">
        <v>3.46</v>
      </c>
      <c r="P8" s="31">
        <v>5</v>
      </c>
      <c r="Q8" s="32" t="s">
        <v>380</v>
      </c>
      <c r="R8" s="31" t="s">
        <v>27</v>
      </c>
      <c r="S8" s="33">
        <v>17.1</v>
      </c>
      <c r="T8" s="34">
        <v>1</v>
      </c>
      <c r="Z8" s="39" t="s">
        <v>36</v>
      </c>
      <c r="AA8" s="37" t="s">
        <v>26</v>
      </c>
      <c r="AB8" s="38">
        <v>24.5</v>
      </c>
      <c r="AC8" s="40">
        <v>1.95</v>
      </c>
      <c r="AD8" s="40">
        <v>31</v>
      </c>
      <c r="AE8" s="16">
        <v>15</v>
      </c>
    </row>
    <row r="9" spans="1:30" s="16" customFormat="1" ht="13.5" customHeight="1">
      <c r="A9" s="62">
        <v>6</v>
      </c>
      <c r="B9" s="107" t="s">
        <v>364</v>
      </c>
      <c r="C9" s="105" t="s">
        <v>26</v>
      </c>
      <c r="D9" s="112">
        <v>554</v>
      </c>
      <c r="E9" s="108">
        <v>18.6</v>
      </c>
      <c r="F9" s="115"/>
      <c r="G9" s="115"/>
      <c r="H9" s="115"/>
      <c r="I9" s="106"/>
      <c r="J9" s="20">
        <v>6</v>
      </c>
      <c r="K9" s="21" t="s">
        <v>371</v>
      </c>
      <c r="L9" s="22" t="s">
        <v>26</v>
      </c>
      <c r="M9" s="23">
        <v>72.9</v>
      </c>
      <c r="N9" s="25">
        <v>3.53</v>
      </c>
      <c r="P9" s="31">
        <v>6</v>
      </c>
      <c r="Q9" s="32" t="s">
        <v>381</v>
      </c>
      <c r="R9" s="31" t="s">
        <v>27</v>
      </c>
      <c r="S9" s="33">
        <v>19</v>
      </c>
      <c r="T9" s="34">
        <v>1</v>
      </c>
      <c r="U9" s="16">
        <v>19</v>
      </c>
      <c r="Z9" s="39" t="s">
        <v>298</v>
      </c>
      <c r="AA9" s="37" t="s">
        <v>26</v>
      </c>
      <c r="AB9" s="38">
        <v>55</v>
      </c>
      <c r="AC9" s="40">
        <v>3.5</v>
      </c>
      <c r="AD9" s="40">
        <v>65</v>
      </c>
    </row>
    <row r="10" spans="1:30" s="16" customFormat="1" ht="13.5" customHeight="1">
      <c r="A10" s="62">
        <v>7</v>
      </c>
      <c r="B10" s="107" t="s">
        <v>333</v>
      </c>
      <c r="C10" s="105" t="s">
        <v>26</v>
      </c>
      <c r="D10" s="112">
        <v>554</v>
      </c>
      <c r="E10" s="108">
        <v>18.6</v>
      </c>
      <c r="F10" s="115"/>
      <c r="G10" s="115"/>
      <c r="H10" s="115"/>
      <c r="I10" s="106"/>
      <c r="J10" s="20">
        <v>7</v>
      </c>
      <c r="K10" s="21" t="s">
        <v>372</v>
      </c>
      <c r="L10" s="22" t="s">
        <v>26</v>
      </c>
      <c r="M10" s="23">
        <v>318.75</v>
      </c>
      <c r="N10" s="25">
        <v>12.75</v>
      </c>
      <c r="P10" s="31">
        <v>7</v>
      </c>
      <c r="Q10" s="32" t="s">
        <v>382</v>
      </c>
      <c r="R10" s="31" t="s">
        <v>27</v>
      </c>
      <c r="S10" s="33">
        <v>0.83</v>
      </c>
      <c r="T10" s="34">
        <v>1</v>
      </c>
      <c r="Z10" s="39" t="s">
        <v>299</v>
      </c>
      <c r="AA10" s="37" t="s">
        <v>26</v>
      </c>
      <c r="AB10" s="38">
        <v>65</v>
      </c>
      <c r="AC10" s="40">
        <v>4.5</v>
      </c>
      <c r="AD10" s="40">
        <v>75</v>
      </c>
    </row>
    <row r="11" spans="1:30" s="16" customFormat="1" ht="13.5" customHeight="1">
      <c r="A11" s="62">
        <v>8</v>
      </c>
      <c r="B11" s="107" t="s">
        <v>334</v>
      </c>
      <c r="C11" s="105" t="s">
        <v>26</v>
      </c>
      <c r="D11" s="112">
        <v>3630</v>
      </c>
      <c r="E11" s="108">
        <v>104</v>
      </c>
      <c r="F11" s="115"/>
      <c r="G11" s="115"/>
      <c r="H11" s="115"/>
      <c r="I11" s="106"/>
      <c r="J11" s="20">
        <v>8</v>
      </c>
      <c r="K11" s="21" t="s">
        <v>373</v>
      </c>
      <c r="L11" s="22" t="s">
        <v>26</v>
      </c>
      <c r="M11" s="23">
        <v>332.5</v>
      </c>
      <c r="N11" s="25">
        <v>13.3</v>
      </c>
      <c r="P11" s="31">
        <v>8</v>
      </c>
      <c r="Q11" s="32" t="s">
        <v>42</v>
      </c>
      <c r="R11" s="31" t="s">
        <v>27</v>
      </c>
      <c r="S11" s="33">
        <v>12.5</v>
      </c>
      <c r="T11" s="34">
        <v>1</v>
      </c>
      <c r="Z11" s="39" t="s">
        <v>44</v>
      </c>
      <c r="AA11" s="37" t="s">
        <v>26</v>
      </c>
      <c r="AB11" s="38">
        <v>11.75</v>
      </c>
      <c r="AC11" s="40">
        <v>1.219</v>
      </c>
      <c r="AD11" s="40">
        <v>20</v>
      </c>
    </row>
    <row r="12" spans="1:30" s="16" customFormat="1" ht="13.5" customHeight="1">
      <c r="A12" s="62">
        <v>9</v>
      </c>
      <c r="B12" s="107" t="s">
        <v>335</v>
      </c>
      <c r="C12" s="105" t="s">
        <v>26</v>
      </c>
      <c r="D12" s="112">
        <v>323</v>
      </c>
      <c r="E12" s="108">
        <v>21</v>
      </c>
      <c r="F12" s="115"/>
      <c r="G12" s="115"/>
      <c r="H12" s="115"/>
      <c r="I12" s="106"/>
      <c r="J12" s="20">
        <v>9</v>
      </c>
      <c r="K12" s="21" t="s">
        <v>374</v>
      </c>
      <c r="L12" s="22" t="s">
        <v>26</v>
      </c>
      <c r="M12" s="23">
        <v>463.75</v>
      </c>
      <c r="N12" s="25">
        <v>18.55</v>
      </c>
      <c r="P12" s="31">
        <v>9</v>
      </c>
      <c r="Q12" s="32" t="s">
        <v>383</v>
      </c>
      <c r="R12" s="31" t="s">
        <v>27</v>
      </c>
      <c r="S12" s="33">
        <v>11.32</v>
      </c>
      <c r="T12" s="34">
        <v>1</v>
      </c>
      <c r="Z12" s="39" t="s">
        <v>45</v>
      </c>
      <c r="AA12" s="37" t="s">
        <v>26</v>
      </c>
      <c r="AB12" s="38">
        <v>23.5</v>
      </c>
      <c r="AC12" s="40">
        <v>2.438</v>
      </c>
      <c r="AD12" s="40">
        <v>30</v>
      </c>
    </row>
    <row r="13" spans="1:30" s="16" customFormat="1" ht="13.5" customHeight="1">
      <c r="A13" s="62">
        <v>10</v>
      </c>
      <c r="B13" s="107" t="s">
        <v>336</v>
      </c>
      <c r="C13" s="105" t="s">
        <v>26</v>
      </c>
      <c r="D13" s="112">
        <v>173</v>
      </c>
      <c r="E13" s="108">
        <v>8.9</v>
      </c>
      <c r="F13" s="115"/>
      <c r="G13" s="115"/>
      <c r="H13" s="115"/>
      <c r="I13" s="106"/>
      <c r="J13" s="20">
        <v>10</v>
      </c>
      <c r="K13" s="21" t="s">
        <v>375</v>
      </c>
      <c r="L13" s="22" t="s">
        <v>26</v>
      </c>
      <c r="M13" s="23">
        <v>452.5</v>
      </c>
      <c r="N13" s="25">
        <v>18.1</v>
      </c>
      <c r="P13" s="31">
        <v>10</v>
      </c>
      <c r="Q13" s="32" t="s">
        <v>384</v>
      </c>
      <c r="R13" s="31" t="s">
        <v>27</v>
      </c>
      <c r="S13" s="33">
        <v>23.7</v>
      </c>
      <c r="T13" s="34">
        <v>1</v>
      </c>
      <c r="Z13" s="39" t="s">
        <v>46</v>
      </c>
      <c r="AA13" s="37" t="s">
        <v>26</v>
      </c>
      <c r="AB13" s="38">
        <v>26.66</v>
      </c>
      <c r="AC13" s="40">
        <v>2.832</v>
      </c>
      <c r="AD13" s="40">
        <v>35</v>
      </c>
    </row>
    <row r="14" spans="1:30" s="16" customFormat="1" ht="13.5" customHeight="1">
      <c r="A14" s="62">
        <v>11</v>
      </c>
      <c r="B14" s="107" t="s">
        <v>355</v>
      </c>
      <c r="C14" s="105" t="s">
        <v>26</v>
      </c>
      <c r="D14" s="112">
        <v>155</v>
      </c>
      <c r="E14" s="108">
        <v>10.6</v>
      </c>
      <c r="F14" s="115"/>
      <c r="G14" s="115"/>
      <c r="H14" s="115"/>
      <c r="I14" s="106"/>
      <c r="J14" s="20">
        <v>11</v>
      </c>
      <c r="K14" s="26"/>
      <c r="L14" s="26"/>
      <c r="M14" s="26"/>
      <c r="N14" s="26"/>
      <c r="P14" s="31">
        <v>11</v>
      </c>
      <c r="Q14" s="32" t="s">
        <v>385</v>
      </c>
      <c r="R14" s="31" t="s">
        <v>27</v>
      </c>
      <c r="S14" s="33">
        <v>21.02</v>
      </c>
      <c r="T14" s="34">
        <v>1</v>
      </c>
      <c r="Z14" s="39" t="s">
        <v>47</v>
      </c>
      <c r="AA14" s="37" t="s">
        <v>26</v>
      </c>
      <c r="AB14" s="38">
        <v>51.33</v>
      </c>
      <c r="AC14" s="40">
        <v>5.54</v>
      </c>
      <c r="AD14" s="40">
        <v>60</v>
      </c>
    </row>
    <row r="15" spans="1:30" s="16" customFormat="1" ht="13.5" customHeight="1">
      <c r="A15" s="62">
        <v>12</v>
      </c>
      <c r="B15" s="107" t="s">
        <v>337</v>
      </c>
      <c r="C15" s="105" t="s">
        <v>26</v>
      </c>
      <c r="D15" s="112">
        <v>155</v>
      </c>
      <c r="E15" s="108">
        <v>10.6</v>
      </c>
      <c r="F15" s="115"/>
      <c r="G15" s="115"/>
      <c r="H15" s="115"/>
      <c r="I15" s="106"/>
      <c r="J15" s="20">
        <v>12</v>
      </c>
      <c r="K15" s="26"/>
      <c r="L15" s="26"/>
      <c r="M15" s="26"/>
      <c r="N15" s="26"/>
      <c r="P15" s="31">
        <v>12</v>
      </c>
      <c r="Q15" s="32" t="s">
        <v>386</v>
      </c>
      <c r="R15" s="31" t="s">
        <v>27</v>
      </c>
      <c r="S15" s="33">
        <v>16.6</v>
      </c>
      <c r="T15" s="34">
        <v>1</v>
      </c>
      <c r="Z15" s="39" t="s">
        <v>48</v>
      </c>
      <c r="AA15" s="37" t="s">
        <v>26</v>
      </c>
      <c r="AB15" s="38">
        <v>66.25</v>
      </c>
      <c r="AC15" s="40">
        <v>7.018</v>
      </c>
      <c r="AD15" s="40">
        <v>75</v>
      </c>
    </row>
    <row r="16" spans="1:30" s="16" customFormat="1" ht="13.5" customHeight="1">
      <c r="A16" s="62">
        <v>13</v>
      </c>
      <c r="B16" s="13" t="s">
        <v>338</v>
      </c>
      <c r="C16" s="105" t="s">
        <v>26</v>
      </c>
      <c r="D16" s="112">
        <v>219</v>
      </c>
      <c r="E16" s="108">
        <v>10</v>
      </c>
      <c r="F16" s="115"/>
      <c r="G16" s="115"/>
      <c r="H16" s="115"/>
      <c r="I16" s="106"/>
      <c r="J16" s="20">
        <v>13</v>
      </c>
      <c r="K16" s="26"/>
      <c r="L16" s="26"/>
      <c r="M16" s="26"/>
      <c r="N16" s="26"/>
      <c r="P16" s="31">
        <v>13</v>
      </c>
      <c r="Q16" s="32" t="s">
        <v>387</v>
      </c>
      <c r="R16" s="31" t="s">
        <v>27</v>
      </c>
      <c r="S16" s="33">
        <v>10.4</v>
      </c>
      <c r="T16" s="34">
        <v>1</v>
      </c>
      <c r="Z16" s="39" t="s">
        <v>49</v>
      </c>
      <c r="AA16" s="37" t="s">
        <v>26</v>
      </c>
      <c r="AB16" s="38">
        <v>20.91</v>
      </c>
      <c r="AC16" s="40">
        <v>2.21</v>
      </c>
      <c r="AD16" s="40">
        <v>29</v>
      </c>
    </row>
    <row r="17" spans="1:30" s="16" customFormat="1" ht="13.5" customHeight="1">
      <c r="A17" s="62">
        <v>14</v>
      </c>
      <c r="B17" s="13" t="s">
        <v>339</v>
      </c>
      <c r="C17" s="105" t="s">
        <v>26</v>
      </c>
      <c r="D17" s="112">
        <v>313</v>
      </c>
      <c r="E17" s="108">
        <v>8.35</v>
      </c>
      <c r="F17" s="115"/>
      <c r="G17" s="115"/>
      <c r="H17" s="115"/>
      <c r="I17" s="106"/>
      <c r="J17" s="20">
        <v>14</v>
      </c>
      <c r="K17" s="26"/>
      <c r="L17" s="26"/>
      <c r="M17" s="26"/>
      <c r="N17" s="26"/>
      <c r="P17" s="31">
        <v>14</v>
      </c>
      <c r="Q17" s="32" t="s">
        <v>388</v>
      </c>
      <c r="R17" s="31" t="s">
        <v>27</v>
      </c>
      <c r="S17" s="33">
        <v>8.8</v>
      </c>
      <c r="T17" s="34">
        <v>1</v>
      </c>
      <c r="Z17" s="39" t="s">
        <v>300</v>
      </c>
      <c r="AA17" s="37" t="s">
        <v>26</v>
      </c>
      <c r="AB17" s="38">
        <v>60</v>
      </c>
      <c r="AC17" s="40">
        <v>4</v>
      </c>
      <c r="AD17" s="40">
        <v>70</v>
      </c>
    </row>
    <row r="18" spans="1:30" s="16" customFormat="1" ht="13.5" customHeight="1">
      <c r="A18" s="62">
        <v>15</v>
      </c>
      <c r="B18" s="13" t="s">
        <v>340</v>
      </c>
      <c r="C18" s="105" t="s">
        <v>26</v>
      </c>
      <c r="D18" s="112">
        <v>5</v>
      </c>
      <c r="E18" s="108">
        <v>0.56</v>
      </c>
      <c r="F18" s="115"/>
      <c r="G18" s="115"/>
      <c r="H18" s="115"/>
      <c r="I18" s="106"/>
      <c r="J18" s="20">
        <v>15</v>
      </c>
      <c r="K18" s="26"/>
      <c r="L18" s="26"/>
      <c r="M18" s="26"/>
      <c r="N18" s="26"/>
      <c r="P18" s="31">
        <v>15</v>
      </c>
      <c r="Q18" s="32" t="s">
        <v>389</v>
      </c>
      <c r="R18" s="31" t="s">
        <v>27</v>
      </c>
      <c r="S18" s="33">
        <v>9.4</v>
      </c>
      <c r="T18" s="34">
        <v>1</v>
      </c>
      <c r="Z18" s="39" t="s">
        <v>301</v>
      </c>
      <c r="AA18" s="37" t="s">
        <v>26</v>
      </c>
      <c r="AB18" s="38">
        <v>75</v>
      </c>
      <c r="AC18" s="40">
        <v>5.2</v>
      </c>
      <c r="AD18" s="40">
        <v>82</v>
      </c>
    </row>
    <row r="19" spans="1:30" s="16" customFormat="1" ht="13.5" customHeight="1">
      <c r="A19" s="62">
        <v>16</v>
      </c>
      <c r="B19" s="13" t="s">
        <v>341</v>
      </c>
      <c r="C19" s="105" t="s">
        <v>26</v>
      </c>
      <c r="D19" s="112">
        <v>3</v>
      </c>
      <c r="E19" s="108">
        <v>0.35</v>
      </c>
      <c r="F19" s="115"/>
      <c r="G19" s="115"/>
      <c r="H19" s="115"/>
      <c r="I19" s="106"/>
      <c r="J19" s="20">
        <v>16</v>
      </c>
      <c r="K19" s="26"/>
      <c r="L19" s="26"/>
      <c r="M19" s="26"/>
      <c r="N19" s="26"/>
      <c r="P19" s="31">
        <v>16</v>
      </c>
      <c r="Q19" s="32" t="s">
        <v>390</v>
      </c>
      <c r="R19" s="31" t="s">
        <v>27</v>
      </c>
      <c r="S19" s="33">
        <v>0</v>
      </c>
      <c r="T19" s="34">
        <v>1</v>
      </c>
      <c r="Z19" s="36" t="s">
        <v>213</v>
      </c>
      <c r="AA19" s="37" t="s">
        <v>26</v>
      </c>
      <c r="AB19" s="38">
        <v>12.2</v>
      </c>
      <c r="AC19" s="40">
        <v>0.41</v>
      </c>
      <c r="AD19" s="40">
        <v>20</v>
      </c>
    </row>
    <row r="20" spans="1:30" s="16" customFormat="1" ht="13.5" customHeight="1">
      <c r="A20" s="62">
        <v>17</v>
      </c>
      <c r="B20" s="13" t="s">
        <v>356</v>
      </c>
      <c r="C20" s="105" t="s">
        <v>26</v>
      </c>
      <c r="D20" s="112">
        <v>197</v>
      </c>
      <c r="E20" s="108">
        <v>6.5</v>
      </c>
      <c r="F20" s="115"/>
      <c r="G20" s="115"/>
      <c r="H20" s="115"/>
      <c r="I20" s="106"/>
      <c r="J20" s="20">
        <v>17</v>
      </c>
      <c r="K20" s="26"/>
      <c r="L20" s="26"/>
      <c r="M20" s="26"/>
      <c r="N20" s="26"/>
      <c r="P20" s="31">
        <v>17</v>
      </c>
      <c r="Q20" s="35"/>
      <c r="R20" s="35"/>
      <c r="S20" s="35"/>
      <c r="T20" s="35"/>
      <c r="Z20" s="36" t="s">
        <v>214</v>
      </c>
      <c r="AA20" s="37" t="s">
        <v>26</v>
      </c>
      <c r="AB20" s="38">
        <v>13.2</v>
      </c>
      <c r="AC20" s="40">
        <v>0.391</v>
      </c>
      <c r="AD20" s="40">
        <v>32</v>
      </c>
    </row>
    <row r="21" spans="1:30" s="16" customFormat="1" ht="13.5" customHeight="1">
      <c r="A21" s="62">
        <v>18</v>
      </c>
      <c r="B21" s="13" t="s">
        <v>357</v>
      </c>
      <c r="C21" s="105" t="s">
        <v>26</v>
      </c>
      <c r="D21" s="112">
        <v>175</v>
      </c>
      <c r="E21" s="108">
        <v>4.5</v>
      </c>
      <c r="F21" s="115"/>
      <c r="G21" s="115"/>
      <c r="H21" s="115"/>
      <c r="I21" s="106"/>
      <c r="J21" s="20">
        <v>18</v>
      </c>
      <c r="K21" s="26"/>
      <c r="L21" s="26"/>
      <c r="M21" s="26"/>
      <c r="N21" s="26"/>
      <c r="P21" s="31">
        <v>18</v>
      </c>
      <c r="Q21" s="35"/>
      <c r="R21" s="35"/>
      <c r="S21" s="35"/>
      <c r="T21" s="35"/>
      <c r="Z21" s="36" t="s">
        <v>215</v>
      </c>
      <c r="AA21" s="37" t="s">
        <v>26</v>
      </c>
      <c r="AB21" s="38">
        <v>13.2</v>
      </c>
      <c r="AC21" s="40">
        <v>0.348</v>
      </c>
      <c r="AD21" s="40">
        <v>32</v>
      </c>
    </row>
    <row r="22" spans="1:32" s="16" customFormat="1" ht="13.5" customHeight="1">
      <c r="A22" s="62">
        <v>19</v>
      </c>
      <c r="B22" s="107" t="s">
        <v>358</v>
      </c>
      <c r="C22" s="105" t="s">
        <v>26</v>
      </c>
      <c r="D22" s="112">
        <v>301</v>
      </c>
      <c r="E22" s="108">
        <v>9.1</v>
      </c>
      <c r="F22" s="115"/>
      <c r="G22" s="115"/>
      <c r="H22" s="115"/>
      <c r="I22" s="106"/>
      <c r="J22" s="20">
        <v>19</v>
      </c>
      <c r="K22" s="26"/>
      <c r="L22" s="26"/>
      <c r="M22" s="26"/>
      <c r="N22" s="26"/>
      <c r="P22" s="31">
        <v>19</v>
      </c>
      <c r="Q22" s="35"/>
      <c r="R22" s="35"/>
      <c r="S22" s="35"/>
      <c r="T22" s="35"/>
      <c r="Z22" s="36" t="s">
        <v>31</v>
      </c>
      <c r="AA22" s="37" t="s">
        <v>27</v>
      </c>
      <c r="AB22" s="38">
        <v>18</v>
      </c>
      <c r="AC22" s="40">
        <v>0.21</v>
      </c>
      <c r="AD22" s="40">
        <v>5</v>
      </c>
      <c r="AE22" s="16">
        <f>18*AF22</f>
        <v>3.78</v>
      </c>
      <c r="AF22" s="16">
        <v>0.21</v>
      </c>
    </row>
    <row r="23" spans="1:30" s="16" customFormat="1" ht="13.5" customHeight="1">
      <c r="A23" s="62">
        <v>20</v>
      </c>
      <c r="B23" s="107" t="s">
        <v>359</v>
      </c>
      <c r="C23" s="105" t="s">
        <v>26</v>
      </c>
      <c r="D23" s="112">
        <v>269</v>
      </c>
      <c r="E23" s="108">
        <v>8.8</v>
      </c>
      <c r="F23" s="115"/>
      <c r="G23" s="115"/>
      <c r="H23" s="115"/>
      <c r="I23" s="106"/>
      <c r="J23" s="20">
        <v>20</v>
      </c>
      <c r="K23" s="26"/>
      <c r="L23" s="26"/>
      <c r="M23" s="26"/>
      <c r="N23" s="26"/>
      <c r="P23" s="31">
        <v>20</v>
      </c>
      <c r="Q23" s="35"/>
      <c r="R23" s="35"/>
      <c r="S23" s="35"/>
      <c r="T23" s="35"/>
      <c r="Z23" s="36" t="s">
        <v>50</v>
      </c>
      <c r="AA23" s="37" t="s">
        <v>27</v>
      </c>
      <c r="AB23" s="38">
        <v>17.5</v>
      </c>
      <c r="AC23" s="40">
        <v>0.374</v>
      </c>
      <c r="AD23" s="40">
        <v>7</v>
      </c>
    </row>
    <row r="24" spans="1:30" s="16" customFormat="1" ht="13.5" customHeight="1">
      <c r="A24" s="62">
        <v>21</v>
      </c>
      <c r="B24" s="13" t="s">
        <v>342</v>
      </c>
      <c r="C24" s="105" t="s">
        <v>26</v>
      </c>
      <c r="D24" s="112">
        <v>2823</v>
      </c>
      <c r="E24" s="109">
        <v>225</v>
      </c>
      <c r="F24" s="116"/>
      <c r="G24" s="115"/>
      <c r="H24" s="115"/>
      <c r="I24" s="106"/>
      <c r="J24" s="20">
        <v>21</v>
      </c>
      <c r="K24" s="26"/>
      <c r="L24" s="26"/>
      <c r="M24" s="26"/>
      <c r="N24" s="26"/>
      <c r="P24" s="31">
        <v>21</v>
      </c>
      <c r="Q24" s="35"/>
      <c r="R24" s="35"/>
      <c r="S24" s="35"/>
      <c r="T24" s="35"/>
      <c r="Z24" s="36" t="s">
        <v>133</v>
      </c>
      <c r="AA24" s="37" t="s">
        <v>27</v>
      </c>
      <c r="AB24" s="38">
        <v>23</v>
      </c>
      <c r="AC24" s="40">
        <v>0.56</v>
      </c>
      <c r="AD24" s="40">
        <v>10</v>
      </c>
    </row>
    <row r="25" spans="1:30" s="16" customFormat="1" ht="13.5" customHeight="1">
      <c r="A25" s="62">
        <v>22</v>
      </c>
      <c r="B25" s="13" t="s">
        <v>343</v>
      </c>
      <c r="C25" s="105" t="s">
        <v>26</v>
      </c>
      <c r="D25" s="112">
        <v>309</v>
      </c>
      <c r="E25" s="110">
        <v>7.15</v>
      </c>
      <c r="F25" s="117"/>
      <c r="G25" s="115"/>
      <c r="H25" s="115"/>
      <c r="I25" s="106"/>
      <c r="J25" s="20">
        <v>22</v>
      </c>
      <c r="K25" s="26"/>
      <c r="L25" s="26"/>
      <c r="M25" s="26"/>
      <c r="N25" s="26"/>
      <c r="P25" s="31">
        <v>22</v>
      </c>
      <c r="Q25" s="35"/>
      <c r="R25" s="35"/>
      <c r="S25" s="35"/>
      <c r="T25" s="35"/>
      <c r="Z25" s="41" t="s">
        <v>51</v>
      </c>
      <c r="AA25" s="37" t="s">
        <v>27</v>
      </c>
      <c r="AB25" s="38">
        <v>179.16</v>
      </c>
      <c r="AC25" s="40">
        <v>4.67</v>
      </c>
      <c r="AD25" s="40">
        <v>200</v>
      </c>
    </row>
    <row r="26" spans="1:30" s="16" customFormat="1" ht="13.5" customHeight="1">
      <c r="A26" s="62">
        <v>23</v>
      </c>
      <c r="B26" s="13" t="s">
        <v>344</v>
      </c>
      <c r="C26" s="105" t="s">
        <v>26</v>
      </c>
      <c r="D26" s="112">
        <v>365</v>
      </c>
      <c r="E26" s="110">
        <v>10</v>
      </c>
      <c r="F26" s="117"/>
      <c r="G26" s="115"/>
      <c r="H26" s="115"/>
      <c r="I26" s="106"/>
      <c r="J26" s="20">
        <v>23</v>
      </c>
      <c r="K26" s="26"/>
      <c r="L26" s="26"/>
      <c r="M26" s="26"/>
      <c r="N26" s="26"/>
      <c r="P26" s="31">
        <v>23</v>
      </c>
      <c r="Q26" s="35"/>
      <c r="R26" s="35"/>
      <c r="S26" s="35"/>
      <c r="T26" s="35"/>
      <c r="Z26" s="42"/>
      <c r="AA26" s="42"/>
      <c r="AB26" s="42"/>
      <c r="AC26" s="42"/>
      <c r="AD26" s="42"/>
    </row>
    <row r="27" spans="1:30" s="16" customFormat="1" ht="13.5" customHeight="1">
      <c r="A27" s="62">
        <v>24</v>
      </c>
      <c r="B27" s="13" t="s">
        <v>345</v>
      </c>
      <c r="C27" s="105" t="s">
        <v>26</v>
      </c>
      <c r="D27" s="112">
        <v>346</v>
      </c>
      <c r="E27" s="110">
        <v>5.95</v>
      </c>
      <c r="F27" s="117"/>
      <c r="G27" s="115"/>
      <c r="H27" s="115"/>
      <c r="I27" s="106"/>
      <c r="J27" s="20">
        <v>24</v>
      </c>
      <c r="K27" s="26"/>
      <c r="L27" s="26"/>
      <c r="M27" s="26"/>
      <c r="N27" s="26"/>
      <c r="P27" s="31">
        <v>24</v>
      </c>
      <c r="Q27" s="35"/>
      <c r="R27" s="35"/>
      <c r="S27" s="35"/>
      <c r="T27" s="35"/>
      <c r="Z27" s="42"/>
      <c r="AA27" s="42"/>
      <c r="AB27" s="42"/>
      <c r="AC27" s="42"/>
      <c r="AD27" s="42"/>
    </row>
    <row r="28" spans="1:30" s="16" customFormat="1" ht="13.5" customHeight="1">
      <c r="A28" s="62">
        <v>25</v>
      </c>
      <c r="B28" s="13" t="s">
        <v>346</v>
      </c>
      <c r="C28" s="105" t="s">
        <v>26</v>
      </c>
      <c r="D28" s="112">
        <v>367</v>
      </c>
      <c r="E28" s="110">
        <v>5.4</v>
      </c>
      <c r="F28" s="117"/>
      <c r="G28" s="115"/>
      <c r="H28" s="115"/>
      <c r="I28" s="106"/>
      <c r="J28" s="20">
        <v>25</v>
      </c>
      <c r="K28" s="26"/>
      <c r="L28" s="26"/>
      <c r="M28" s="26"/>
      <c r="N28" s="26"/>
      <c r="P28" s="31">
        <v>25</v>
      </c>
      <c r="Q28" s="35"/>
      <c r="R28" s="35"/>
      <c r="S28" s="35"/>
      <c r="T28" s="35"/>
      <c r="Z28" s="42"/>
      <c r="AA28" s="42"/>
      <c r="AB28" s="42"/>
      <c r="AC28" s="42"/>
      <c r="AD28" s="42"/>
    </row>
    <row r="29" spans="1:30" s="16" customFormat="1" ht="13.5" customHeight="1">
      <c r="A29" s="62">
        <v>26</v>
      </c>
      <c r="B29" s="13" t="s">
        <v>347</v>
      </c>
      <c r="C29" s="105" t="s">
        <v>26</v>
      </c>
      <c r="D29" s="112">
        <v>361</v>
      </c>
      <c r="E29" s="110">
        <v>10</v>
      </c>
      <c r="F29" s="117"/>
      <c r="G29" s="115"/>
      <c r="H29" s="115"/>
      <c r="I29" s="106"/>
      <c r="J29" s="20">
        <v>26</v>
      </c>
      <c r="K29" s="26"/>
      <c r="L29" s="26"/>
      <c r="M29" s="26"/>
      <c r="N29" s="26"/>
      <c r="P29" s="31">
        <v>26</v>
      </c>
      <c r="Q29" s="35"/>
      <c r="R29" s="35"/>
      <c r="S29" s="35"/>
      <c r="T29" s="35"/>
      <c r="Z29" s="42"/>
      <c r="AA29" s="42"/>
      <c r="AB29" s="42"/>
      <c r="AC29" s="42"/>
      <c r="AD29" s="42"/>
    </row>
    <row r="30" spans="1:30" s="16" customFormat="1" ht="13.5" customHeight="1">
      <c r="A30" s="62">
        <v>27</v>
      </c>
      <c r="B30" s="13" t="s">
        <v>348</v>
      </c>
      <c r="C30" s="105" t="s">
        <v>26</v>
      </c>
      <c r="D30" s="112">
        <v>316</v>
      </c>
      <c r="E30" s="108">
        <v>7.15</v>
      </c>
      <c r="F30" s="115"/>
      <c r="G30" s="115"/>
      <c r="H30" s="115"/>
      <c r="I30" s="106"/>
      <c r="J30" s="20">
        <v>27</v>
      </c>
      <c r="K30" s="26"/>
      <c r="L30" s="26"/>
      <c r="M30" s="26"/>
      <c r="N30" s="26"/>
      <c r="P30" s="31">
        <v>27</v>
      </c>
      <c r="Q30" s="35"/>
      <c r="R30" s="35"/>
      <c r="S30" s="35"/>
      <c r="T30" s="35"/>
      <c r="Z30" s="42"/>
      <c r="AA30" s="42"/>
      <c r="AB30" s="42"/>
      <c r="AC30" s="42"/>
      <c r="AD30" s="42"/>
    </row>
    <row r="31" spans="1:30" s="16" customFormat="1" ht="13.5" customHeight="1">
      <c r="A31" s="62">
        <v>28</v>
      </c>
      <c r="B31" s="13" t="s">
        <v>349</v>
      </c>
      <c r="C31" s="105" t="s">
        <v>26</v>
      </c>
      <c r="D31" s="112">
        <v>219</v>
      </c>
      <c r="E31" s="110">
        <v>5.9</v>
      </c>
      <c r="F31" s="117"/>
      <c r="G31" s="115"/>
      <c r="H31" s="115"/>
      <c r="I31" s="106"/>
      <c r="J31" s="20">
        <v>28</v>
      </c>
      <c r="K31" s="26"/>
      <c r="L31" s="26"/>
      <c r="M31" s="26"/>
      <c r="N31" s="26"/>
      <c r="P31" s="31">
        <v>28</v>
      </c>
      <c r="Q31" s="35"/>
      <c r="R31" s="35"/>
      <c r="S31" s="35"/>
      <c r="T31" s="35"/>
      <c r="Z31" s="42"/>
      <c r="AA31" s="42"/>
      <c r="AB31" s="42"/>
      <c r="AC31" s="42"/>
      <c r="AD31" s="42"/>
    </row>
    <row r="32" spans="1:30" s="16" customFormat="1" ht="13.5" customHeight="1">
      <c r="A32" s="62">
        <v>29</v>
      </c>
      <c r="B32" s="13" t="s">
        <v>350</v>
      </c>
      <c r="C32" s="105" t="s">
        <v>26</v>
      </c>
      <c r="D32" s="112">
        <v>321</v>
      </c>
      <c r="E32" s="110">
        <v>5.27</v>
      </c>
      <c r="F32" s="117"/>
      <c r="G32" s="115"/>
      <c r="H32" s="115"/>
      <c r="I32" s="106"/>
      <c r="J32" s="20">
        <v>29</v>
      </c>
      <c r="K32" s="26"/>
      <c r="L32" s="26"/>
      <c r="M32" s="26"/>
      <c r="N32" s="26"/>
      <c r="P32" s="31">
        <v>29</v>
      </c>
      <c r="Q32" s="35"/>
      <c r="R32" s="35"/>
      <c r="S32" s="35"/>
      <c r="T32" s="35"/>
      <c r="Z32" s="42"/>
      <c r="AA32" s="42"/>
      <c r="AB32" s="42"/>
      <c r="AC32" s="42"/>
      <c r="AD32" s="42"/>
    </row>
    <row r="33" spans="1:30" s="16" customFormat="1" ht="13.5" customHeight="1">
      <c r="A33" s="62">
        <v>30</v>
      </c>
      <c r="B33" s="13" t="s">
        <v>351</v>
      </c>
      <c r="C33" s="105" t="s">
        <v>26</v>
      </c>
      <c r="D33" s="112">
        <v>158</v>
      </c>
      <c r="E33" s="108">
        <v>5.95</v>
      </c>
      <c r="F33" s="115"/>
      <c r="G33" s="115"/>
      <c r="H33" s="115"/>
      <c r="I33" s="106"/>
      <c r="J33" s="20">
        <v>30</v>
      </c>
      <c r="K33" s="26"/>
      <c r="L33" s="26"/>
      <c r="M33" s="26"/>
      <c r="N33" s="26"/>
      <c r="P33" s="31">
        <v>30</v>
      </c>
      <c r="Q33" s="35"/>
      <c r="R33" s="35"/>
      <c r="S33" s="35"/>
      <c r="T33" s="35"/>
      <c r="Z33" s="42"/>
      <c r="AA33" s="42"/>
      <c r="AB33" s="42"/>
      <c r="AC33" s="42"/>
      <c r="AD33" s="42"/>
    </row>
    <row r="34" spans="1:30" s="16" customFormat="1" ht="13.5" customHeight="1">
      <c r="A34" s="62">
        <v>31</v>
      </c>
      <c r="B34" s="107" t="s">
        <v>360</v>
      </c>
      <c r="C34" s="105" t="s">
        <v>26</v>
      </c>
      <c r="D34" s="112">
        <v>208</v>
      </c>
      <c r="E34" s="110">
        <v>5.95</v>
      </c>
      <c r="F34" s="117"/>
      <c r="G34" s="115"/>
      <c r="H34" s="115"/>
      <c r="I34" s="106"/>
      <c r="J34" s="20">
        <v>31</v>
      </c>
      <c r="K34" s="26"/>
      <c r="L34" s="26"/>
      <c r="M34" s="26"/>
      <c r="N34" s="26"/>
      <c r="P34" s="31">
        <v>31</v>
      </c>
      <c r="Q34" s="35"/>
      <c r="R34" s="35"/>
      <c r="S34" s="35"/>
      <c r="T34" s="35"/>
      <c r="Z34" s="42"/>
      <c r="AA34" s="42"/>
      <c r="AB34" s="42"/>
      <c r="AC34" s="42"/>
      <c r="AD34" s="42"/>
    </row>
    <row r="35" spans="1:30" s="16" customFormat="1" ht="13.5" customHeight="1">
      <c r="A35" s="62">
        <v>32</v>
      </c>
      <c r="B35" s="107" t="s">
        <v>361</v>
      </c>
      <c r="C35" s="105" t="s">
        <v>26</v>
      </c>
      <c r="D35" s="112">
        <v>343</v>
      </c>
      <c r="E35" s="110">
        <v>9</v>
      </c>
      <c r="F35" s="117"/>
      <c r="G35" s="115"/>
      <c r="H35" s="115"/>
      <c r="I35" s="106"/>
      <c r="J35" s="20">
        <v>32</v>
      </c>
      <c r="K35" s="26"/>
      <c r="L35" s="26"/>
      <c r="M35" s="26"/>
      <c r="N35" s="26"/>
      <c r="P35" s="31">
        <v>32</v>
      </c>
      <c r="Q35" s="35"/>
      <c r="R35" s="35"/>
      <c r="S35" s="35"/>
      <c r="T35" s="35"/>
      <c r="Z35" s="42"/>
      <c r="AA35" s="42"/>
      <c r="AB35" s="42"/>
      <c r="AC35" s="42"/>
      <c r="AD35" s="42"/>
    </row>
    <row r="36" spans="1:30" s="16" customFormat="1" ht="13.5" customHeight="1">
      <c r="A36" s="62">
        <v>33</v>
      </c>
      <c r="B36" s="107" t="s">
        <v>362</v>
      </c>
      <c r="C36" s="105" t="s">
        <v>26</v>
      </c>
      <c r="D36" s="112">
        <v>242</v>
      </c>
      <c r="E36" s="110">
        <v>9</v>
      </c>
      <c r="F36" s="117"/>
      <c r="G36" s="115"/>
      <c r="H36" s="115"/>
      <c r="I36" s="106"/>
      <c r="J36" s="20">
        <v>33</v>
      </c>
      <c r="K36" s="26"/>
      <c r="L36" s="26"/>
      <c r="M36" s="26"/>
      <c r="N36" s="26"/>
      <c r="P36" s="31">
        <v>33</v>
      </c>
      <c r="Q36" s="35"/>
      <c r="R36" s="35"/>
      <c r="S36" s="35"/>
      <c r="T36" s="35"/>
      <c r="Z36" s="42"/>
      <c r="AA36" s="42"/>
      <c r="AB36" s="42"/>
      <c r="AC36" s="42"/>
      <c r="AD36" s="42"/>
    </row>
    <row r="37" spans="1:30" s="16" customFormat="1" ht="13.5" customHeight="1">
      <c r="A37" s="62">
        <v>34</v>
      </c>
      <c r="B37" s="13" t="s">
        <v>352</v>
      </c>
      <c r="C37" s="105" t="s">
        <v>26</v>
      </c>
      <c r="D37" s="112">
        <v>158</v>
      </c>
      <c r="E37" s="108">
        <v>5.95</v>
      </c>
      <c r="F37" s="115"/>
      <c r="G37" s="115"/>
      <c r="H37" s="115"/>
      <c r="I37" s="106"/>
      <c r="J37" s="20">
        <v>34</v>
      </c>
      <c r="K37" s="26"/>
      <c r="L37" s="26"/>
      <c r="M37" s="26"/>
      <c r="N37" s="26"/>
      <c r="P37" s="31">
        <v>34</v>
      </c>
      <c r="Q37" s="35"/>
      <c r="R37" s="35"/>
      <c r="S37" s="35"/>
      <c r="T37" s="35"/>
      <c r="Z37" s="42"/>
      <c r="AA37" s="42"/>
      <c r="AB37" s="42"/>
      <c r="AC37" s="42"/>
      <c r="AD37" s="42"/>
    </row>
    <row r="38" spans="1:30" s="16" customFormat="1" ht="13.5" customHeight="1">
      <c r="A38" s="62">
        <v>35</v>
      </c>
      <c r="B38" s="13" t="s">
        <v>353</v>
      </c>
      <c r="C38" s="105" t="s">
        <v>26</v>
      </c>
      <c r="D38" s="113">
        <v>0</v>
      </c>
      <c r="E38" s="111">
        <v>60</v>
      </c>
      <c r="F38" s="118"/>
      <c r="G38" s="115"/>
      <c r="H38" s="115"/>
      <c r="I38" s="106"/>
      <c r="J38" s="20">
        <v>35</v>
      </c>
      <c r="K38" s="26"/>
      <c r="L38" s="26"/>
      <c r="M38" s="26"/>
      <c r="N38" s="26"/>
      <c r="P38" s="31">
        <v>35</v>
      </c>
      <c r="Q38" s="35"/>
      <c r="R38" s="35"/>
      <c r="S38" s="35"/>
      <c r="T38" s="35"/>
      <c r="Z38" s="42"/>
      <c r="AA38" s="42"/>
      <c r="AB38" s="42"/>
      <c r="AC38" s="42"/>
      <c r="AD38" s="42"/>
    </row>
    <row r="39" spans="1:30" s="16" customFormat="1" ht="13.5" customHeight="1">
      <c r="A39" s="62">
        <v>36</v>
      </c>
      <c r="B39" s="13" t="s">
        <v>354</v>
      </c>
      <c r="C39" s="105" t="s">
        <v>26</v>
      </c>
      <c r="D39" s="113">
        <v>242</v>
      </c>
      <c r="E39" s="110">
        <v>5.95</v>
      </c>
      <c r="F39" s="117"/>
      <c r="G39" s="115"/>
      <c r="H39" s="115"/>
      <c r="I39" s="106"/>
      <c r="J39" s="20">
        <v>36</v>
      </c>
      <c r="K39" s="26"/>
      <c r="L39" s="26"/>
      <c r="M39" s="26"/>
      <c r="N39" s="26"/>
      <c r="P39" s="31">
        <v>36</v>
      </c>
      <c r="Q39" s="35"/>
      <c r="R39" s="35"/>
      <c r="S39" s="35"/>
      <c r="T39" s="35"/>
      <c r="Z39" s="42"/>
      <c r="AA39" s="42"/>
      <c r="AB39" s="42"/>
      <c r="AC39" s="42"/>
      <c r="AD39" s="42"/>
    </row>
    <row r="40" spans="1:30" s="16" customFormat="1" ht="13.5" customHeight="1">
      <c r="A40" s="62">
        <v>37</v>
      </c>
      <c r="B40" s="1" t="s">
        <v>363</v>
      </c>
      <c r="C40" s="105" t="s">
        <v>26</v>
      </c>
      <c r="D40" s="113">
        <v>300</v>
      </c>
      <c r="E40" s="122">
        <v>9</v>
      </c>
      <c r="F40" s="119"/>
      <c r="G40" s="115"/>
      <c r="H40" s="115"/>
      <c r="I40" s="106"/>
      <c r="J40" s="20">
        <v>37</v>
      </c>
      <c r="K40" s="26"/>
      <c r="L40" s="26"/>
      <c r="M40" s="26"/>
      <c r="N40" s="26"/>
      <c r="P40" s="31">
        <v>37</v>
      </c>
      <c r="Q40" s="35"/>
      <c r="R40" s="35"/>
      <c r="S40" s="35"/>
      <c r="T40" s="35"/>
      <c r="Z40" s="42"/>
      <c r="AA40" s="42"/>
      <c r="AB40" s="42"/>
      <c r="AC40" s="42"/>
      <c r="AD40" s="42"/>
    </row>
    <row r="41" spans="1:30" s="16" customFormat="1" ht="13.5" customHeight="1">
      <c r="A41" s="3"/>
      <c r="B41" s="3"/>
      <c r="C41" s="3"/>
      <c r="D41" s="3"/>
      <c r="E41" s="3"/>
      <c r="F41" s="3"/>
      <c r="G41" s="3"/>
      <c r="H41" s="3"/>
      <c r="I41" s="15"/>
      <c r="J41" s="20">
        <v>38</v>
      </c>
      <c r="K41" s="26"/>
      <c r="L41" s="26"/>
      <c r="M41" s="26"/>
      <c r="N41" s="26"/>
      <c r="P41" s="31">
        <v>38</v>
      </c>
      <c r="Q41" s="35"/>
      <c r="R41" s="35"/>
      <c r="S41" s="35"/>
      <c r="T41" s="35"/>
      <c r="Z41" s="42"/>
      <c r="AA41" s="42"/>
      <c r="AB41" s="42"/>
      <c r="AC41" s="42"/>
      <c r="AD41" s="42"/>
    </row>
    <row r="42" spans="1:30" s="16" customFormat="1" ht="13.5" customHeight="1">
      <c r="A42" s="3"/>
      <c r="B42" s="3"/>
      <c r="C42" s="3"/>
      <c r="D42" s="3"/>
      <c r="E42" s="3"/>
      <c r="F42" s="3"/>
      <c r="G42" s="3"/>
      <c r="H42" s="3"/>
      <c r="I42" s="15"/>
      <c r="J42" s="20">
        <v>39</v>
      </c>
      <c r="K42" s="26"/>
      <c r="L42" s="26"/>
      <c r="M42" s="26"/>
      <c r="N42" s="26"/>
      <c r="P42" s="31">
        <v>39</v>
      </c>
      <c r="Q42" s="35"/>
      <c r="R42" s="35"/>
      <c r="S42" s="35"/>
      <c r="T42" s="35"/>
      <c r="Z42" s="42"/>
      <c r="AA42" s="42"/>
      <c r="AB42" s="42"/>
      <c r="AC42" s="42"/>
      <c r="AD42" s="42"/>
    </row>
    <row r="43" spans="1:30" s="16" customFormat="1" ht="13.5" customHeight="1">
      <c r="A43" s="3"/>
      <c r="B43" s="3"/>
      <c r="C43" s="3"/>
      <c r="D43" s="3"/>
      <c r="E43" s="3"/>
      <c r="F43" s="3"/>
      <c r="G43" s="3"/>
      <c r="H43" s="3"/>
      <c r="I43" s="15"/>
      <c r="J43" s="20">
        <v>40</v>
      </c>
      <c r="K43" s="26"/>
      <c r="L43" s="26"/>
      <c r="M43" s="26"/>
      <c r="N43" s="26"/>
      <c r="P43" s="31">
        <v>40</v>
      </c>
      <c r="Q43" s="35"/>
      <c r="R43" s="35"/>
      <c r="S43" s="35"/>
      <c r="T43" s="35"/>
      <c r="Z43" s="42"/>
      <c r="AA43" s="42"/>
      <c r="AB43" s="42"/>
      <c r="AC43" s="42"/>
      <c r="AD43" s="42"/>
    </row>
    <row r="44" spans="1:30" s="16" customFormat="1" ht="13.5" customHeight="1">
      <c r="A44" s="3"/>
      <c r="B44" s="3"/>
      <c r="C44" s="3"/>
      <c r="D44" s="3"/>
      <c r="E44" s="3"/>
      <c r="F44" s="3"/>
      <c r="G44" s="3"/>
      <c r="H44" s="3"/>
      <c r="I44" s="15"/>
      <c r="Z44" s="42"/>
      <c r="AA44" s="42"/>
      <c r="AB44" s="42"/>
      <c r="AC44" s="42"/>
      <c r="AD44" s="42"/>
    </row>
    <row r="45" spans="1:30" s="16" customFormat="1" ht="13.5" customHeight="1">
      <c r="A45" s="3"/>
      <c r="B45" s="3"/>
      <c r="C45" s="3"/>
      <c r="D45" s="3"/>
      <c r="E45" s="3"/>
      <c r="F45" s="3"/>
      <c r="G45" s="3"/>
      <c r="H45" s="3"/>
      <c r="I45" s="15"/>
      <c r="Z45" s="42"/>
      <c r="AA45" s="42"/>
      <c r="AB45" s="42"/>
      <c r="AC45" s="42"/>
      <c r="AD45" s="42"/>
    </row>
    <row r="46" spans="1:30" s="16" customFormat="1" ht="13.5" customHeight="1">
      <c r="A46" s="3"/>
      <c r="B46" s="3"/>
      <c r="C46" s="3"/>
      <c r="D46" s="3"/>
      <c r="E46" s="3"/>
      <c r="F46" s="3"/>
      <c r="G46" s="3"/>
      <c r="H46" s="3"/>
      <c r="I46" s="15"/>
      <c r="Z46" s="42"/>
      <c r="AA46" s="42"/>
      <c r="AB46" s="42"/>
      <c r="AC46" s="42"/>
      <c r="AD46" s="42"/>
    </row>
    <row r="47" spans="1:30" s="16" customFormat="1" ht="13.5" customHeight="1">
      <c r="A47" s="3"/>
      <c r="B47" s="3"/>
      <c r="C47" s="3"/>
      <c r="D47" s="3"/>
      <c r="E47" s="3"/>
      <c r="F47" s="3"/>
      <c r="G47" s="3"/>
      <c r="H47" s="3"/>
      <c r="I47" s="15"/>
      <c r="Z47" s="42"/>
      <c r="AA47" s="42"/>
      <c r="AB47" s="42"/>
      <c r="AC47" s="42"/>
      <c r="AD47" s="42"/>
    </row>
    <row r="48" spans="1:30" s="16" customFormat="1" ht="13.5" customHeight="1">
      <c r="A48" s="3"/>
      <c r="B48" s="3"/>
      <c r="C48" s="3"/>
      <c r="D48" s="3"/>
      <c r="E48" s="3"/>
      <c r="F48" s="3"/>
      <c r="G48" s="3"/>
      <c r="H48" s="3"/>
      <c r="I48" s="15"/>
      <c r="Z48" s="42"/>
      <c r="AA48" s="42"/>
      <c r="AB48" s="42"/>
      <c r="AC48" s="42"/>
      <c r="AD48" s="42"/>
    </row>
    <row r="49" spans="1:30" s="16" customFormat="1" ht="13.5" customHeight="1">
      <c r="A49" s="3"/>
      <c r="B49" s="3"/>
      <c r="C49" s="3"/>
      <c r="D49" s="3"/>
      <c r="E49" s="3"/>
      <c r="F49" s="3"/>
      <c r="G49" s="3"/>
      <c r="H49" s="3"/>
      <c r="I49" s="15"/>
      <c r="Z49" s="42"/>
      <c r="AA49" s="42"/>
      <c r="AB49" s="42"/>
      <c r="AC49" s="42"/>
      <c r="AD49" s="42"/>
    </row>
    <row r="50" spans="1:9" s="16" customFormat="1" ht="13.5" customHeight="1">
      <c r="A50" s="3"/>
      <c r="B50" s="3"/>
      <c r="C50" s="3"/>
      <c r="D50" s="3"/>
      <c r="E50" s="3"/>
      <c r="F50" s="3"/>
      <c r="G50" s="3"/>
      <c r="H50" s="3"/>
      <c r="I50" s="15"/>
    </row>
    <row r="51" spans="1:9" s="16" customFormat="1" ht="13.5" customHeight="1">
      <c r="A51" s="3"/>
      <c r="B51" s="3"/>
      <c r="C51" s="3"/>
      <c r="D51" s="3"/>
      <c r="E51" s="3"/>
      <c r="F51" s="3"/>
      <c r="G51" s="3"/>
      <c r="H51" s="3"/>
      <c r="I51" s="15"/>
    </row>
    <row r="52" spans="1:9" s="16" customFormat="1" ht="13.5" customHeight="1">
      <c r="A52" s="3"/>
      <c r="B52" s="3"/>
      <c r="C52" s="3"/>
      <c r="D52" s="3"/>
      <c r="E52" s="3"/>
      <c r="F52" s="3"/>
      <c r="G52" s="3"/>
      <c r="H52" s="3"/>
      <c r="I52" s="15"/>
    </row>
    <row r="53" spans="1:9" s="16" customFormat="1" ht="13.5" customHeight="1">
      <c r="A53" s="3"/>
      <c r="B53" s="3"/>
      <c r="C53" s="3"/>
      <c r="D53" s="3"/>
      <c r="E53" s="3"/>
      <c r="F53" s="3"/>
      <c r="G53" s="3"/>
      <c r="H53" s="3"/>
      <c r="I53" s="15"/>
    </row>
    <row r="54" spans="1:9" s="16" customFormat="1" ht="13.5" customHeight="1">
      <c r="A54" s="3"/>
      <c r="B54" s="3"/>
      <c r="C54" s="3"/>
      <c r="D54" s="3"/>
      <c r="E54" s="3"/>
      <c r="F54" s="3"/>
      <c r="G54" s="3"/>
      <c r="H54" s="3"/>
      <c r="I54" s="15"/>
    </row>
    <row r="55" spans="1:9" s="16" customFormat="1" ht="13.5" customHeight="1">
      <c r="A55" s="3"/>
      <c r="B55" s="3"/>
      <c r="C55" s="3"/>
      <c r="D55" s="3"/>
      <c r="E55" s="3"/>
      <c r="F55" s="3"/>
      <c r="G55" s="3"/>
      <c r="H55" s="3"/>
      <c r="I55" s="15"/>
    </row>
    <row r="56" spans="1:9" s="16" customFormat="1" ht="13.5" customHeight="1">
      <c r="A56" s="3"/>
      <c r="B56" s="3"/>
      <c r="C56" s="3"/>
      <c r="D56" s="3"/>
      <c r="E56" s="3"/>
      <c r="F56" s="3"/>
      <c r="G56" s="3"/>
      <c r="H56" s="3"/>
      <c r="I56" s="15"/>
    </row>
    <row r="57" spans="1:9" s="16" customFormat="1" ht="13.5" customHeight="1">
      <c r="A57" s="3"/>
      <c r="B57" s="3"/>
      <c r="C57" s="3"/>
      <c r="D57" s="3"/>
      <c r="E57" s="3"/>
      <c r="F57" s="3"/>
      <c r="G57" s="3"/>
      <c r="H57" s="3"/>
      <c r="I57" s="15"/>
    </row>
    <row r="58" spans="1:9" s="16" customFormat="1" ht="13.5" customHeight="1">
      <c r="A58" s="3"/>
      <c r="B58" s="3"/>
      <c r="C58" s="3"/>
      <c r="D58" s="3"/>
      <c r="E58" s="3"/>
      <c r="F58" s="3"/>
      <c r="G58" s="3"/>
      <c r="H58" s="3"/>
      <c r="I58" s="15"/>
    </row>
    <row r="59" spans="1:9" s="16" customFormat="1" ht="13.5" customHeight="1">
      <c r="A59" s="3"/>
      <c r="B59" s="3"/>
      <c r="C59" s="3"/>
      <c r="D59" s="3"/>
      <c r="E59" s="3"/>
      <c r="F59" s="3"/>
      <c r="G59" s="3"/>
      <c r="H59" s="3"/>
      <c r="I59" s="15"/>
    </row>
    <row r="60" spans="1:9" s="16" customFormat="1" ht="13.5" customHeight="1">
      <c r="A60" s="3"/>
      <c r="B60" s="3"/>
      <c r="C60" s="3"/>
      <c r="D60" s="3"/>
      <c r="E60" s="3"/>
      <c r="F60" s="3"/>
      <c r="G60" s="3"/>
      <c r="H60" s="3"/>
      <c r="I60" s="15"/>
    </row>
    <row r="61" spans="1:9" s="16" customFormat="1" ht="13.5" customHeight="1">
      <c r="A61" s="3"/>
      <c r="B61" s="3"/>
      <c r="C61" s="3"/>
      <c r="D61" s="3"/>
      <c r="E61" s="3"/>
      <c r="F61" s="3"/>
      <c r="G61" s="3"/>
      <c r="H61" s="3"/>
      <c r="I61" s="15"/>
    </row>
    <row r="62" spans="1:9" s="16" customFormat="1" ht="13.5" customHeight="1">
      <c r="A62" s="3"/>
      <c r="B62" s="3"/>
      <c r="C62" s="3"/>
      <c r="D62" s="3"/>
      <c r="E62" s="3"/>
      <c r="F62" s="3"/>
      <c r="G62" s="3"/>
      <c r="H62" s="3"/>
      <c r="I62" s="15"/>
    </row>
    <row r="63" spans="1:9" s="16" customFormat="1" ht="13.5" customHeight="1">
      <c r="A63" s="3"/>
      <c r="B63" s="3"/>
      <c r="C63" s="3"/>
      <c r="D63" s="3"/>
      <c r="E63" s="3"/>
      <c r="F63" s="3"/>
      <c r="G63" s="3"/>
      <c r="H63" s="3"/>
      <c r="I63" s="15"/>
    </row>
    <row r="64" spans="1:9" s="16" customFormat="1" ht="13.5" customHeight="1">
      <c r="A64" s="3"/>
      <c r="B64" s="3"/>
      <c r="C64" s="3"/>
      <c r="D64" s="3"/>
      <c r="E64" s="3"/>
      <c r="F64" s="3"/>
      <c r="G64" s="3"/>
      <c r="H64" s="3"/>
      <c r="I64" s="15"/>
    </row>
    <row r="65" spans="1:9" s="16" customFormat="1" ht="13.5" customHeight="1">
      <c r="A65" s="3"/>
      <c r="B65" s="3"/>
      <c r="C65" s="3"/>
      <c r="D65" s="3"/>
      <c r="E65" s="3"/>
      <c r="F65" s="3"/>
      <c r="G65" s="3"/>
      <c r="H65" s="3"/>
      <c r="I65" s="15"/>
    </row>
    <row r="66" spans="1:9" s="16" customFormat="1" ht="13.5" customHeight="1">
      <c r="A66" s="3"/>
      <c r="B66" s="3"/>
      <c r="C66" s="3"/>
      <c r="D66" s="3"/>
      <c r="E66" s="3"/>
      <c r="F66" s="3"/>
      <c r="G66" s="3"/>
      <c r="H66" s="3"/>
      <c r="I66" s="15"/>
    </row>
    <row r="67" spans="1:9" s="16" customFormat="1" ht="13.5" customHeight="1">
      <c r="A67" s="3"/>
      <c r="B67" s="3"/>
      <c r="C67" s="3"/>
      <c r="D67" s="3"/>
      <c r="E67" s="3"/>
      <c r="F67" s="3"/>
      <c r="G67" s="3"/>
      <c r="H67" s="3"/>
      <c r="I67" s="15"/>
    </row>
    <row r="68" spans="1:9" s="16" customFormat="1" ht="13.5" customHeight="1">
      <c r="A68" s="3"/>
      <c r="B68" s="3"/>
      <c r="C68" s="3"/>
      <c r="D68" s="3"/>
      <c r="E68" s="3"/>
      <c r="F68" s="3"/>
      <c r="G68" s="3"/>
      <c r="H68" s="3"/>
      <c r="I68" s="15"/>
    </row>
    <row r="69" spans="1:9" s="16" customFormat="1" ht="13.5" customHeight="1">
      <c r="A69" s="3"/>
      <c r="B69" s="3"/>
      <c r="C69" s="3"/>
      <c r="D69" s="3"/>
      <c r="E69" s="3"/>
      <c r="F69" s="3"/>
      <c r="G69" s="3"/>
      <c r="H69" s="3"/>
      <c r="I69" s="15"/>
    </row>
    <row r="70" spans="1:9" s="16" customFormat="1" ht="13.5" customHeight="1">
      <c r="A70" s="3"/>
      <c r="B70" s="3"/>
      <c r="C70" s="3"/>
      <c r="D70" s="3"/>
      <c r="E70" s="3"/>
      <c r="F70" s="3"/>
      <c r="G70" s="3"/>
      <c r="H70" s="3"/>
      <c r="I70" s="15"/>
    </row>
    <row r="71" spans="1:9" s="16" customFormat="1" ht="13.5" customHeight="1">
      <c r="A71" s="3"/>
      <c r="B71" s="3"/>
      <c r="C71" s="3"/>
      <c r="D71" s="3"/>
      <c r="E71" s="3"/>
      <c r="F71" s="3"/>
      <c r="G71" s="3"/>
      <c r="H71" s="3"/>
      <c r="I71" s="15"/>
    </row>
    <row r="72" spans="1:9" s="16" customFormat="1" ht="13.5" customHeight="1">
      <c r="A72" s="3"/>
      <c r="B72" s="3"/>
      <c r="C72" s="3"/>
      <c r="D72" s="3"/>
      <c r="E72" s="3"/>
      <c r="F72" s="3"/>
      <c r="G72" s="3"/>
      <c r="H72" s="3"/>
      <c r="I72" s="15"/>
    </row>
    <row r="73" spans="1:9" s="16" customFormat="1" ht="13.5" customHeight="1">
      <c r="A73" s="3"/>
      <c r="B73" s="3"/>
      <c r="C73" s="3"/>
      <c r="D73" s="3"/>
      <c r="E73" s="3"/>
      <c r="F73" s="3"/>
      <c r="G73" s="3"/>
      <c r="H73" s="3"/>
      <c r="I73" s="15"/>
    </row>
    <row r="74" spans="1:9" s="16" customFormat="1" ht="13.5" customHeight="1">
      <c r="A74" s="3"/>
      <c r="B74" s="3"/>
      <c r="C74" s="3"/>
      <c r="D74" s="3"/>
      <c r="E74" s="3"/>
      <c r="F74" s="3"/>
      <c r="G74" s="3"/>
      <c r="H74" s="3"/>
      <c r="I74" s="15"/>
    </row>
    <row r="75" spans="1:9" s="16" customFormat="1" ht="13.5" customHeight="1">
      <c r="A75" s="3"/>
      <c r="B75" s="3"/>
      <c r="C75" s="3"/>
      <c r="D75" s="3"/>
      <c r="E75" s="3"/>
      <c r="F75" s="3"/>
      <c r="G75" s="3"/>
      <c r="H75" s="3"/>
      <c r="I75" s="15"/>
    </row>
    <row r="76" spans="1:9" s="16" customFormat="1" ht="13.5" customHeight="1">
      <c r="A76" s="3"/>
      <c r="B76" s="3"/>
      <c r="C76" s="3"/>
      <c r="D76" s="3"/>
      <c r="E76" s="3"/>
      <c r="F76" s="3"/>
      <c r="G76" s="3"/>
      <c r="H76" s="3"/>
      <c r="I76" s="15"/>
    </row>
    <row r="77" spans="1:9" s="16" customFormat="1" ht="13.5" customHeight="1">
      <c r="A77" s="3"/>
      <c r="B77" s="3"/>
      <c r="C77" s="3"/>
      <c r="D77" s="3"/>
      <c r="E77" s="3"/>
      <c r="F77" s="3"/>
      <c r="G77" s="3"/>
      <c r="H77" s="3"/>
      <c r="I77" s="15"/>
    </row>
    <row r="78" spans="1:9" s="16" customFormat="1" ht="13.5" customHeight="1">
      <c r="A78" s="3"/>
      <c r="B78" s="3"/>
      <c r="C78" s="3"/>
      <c r="D78" s="3"/>
      <c r="E78" s="3"/>
      <c r="F78" s="3"/>
      <c r="G78" s="3"/>
      <c r="H78" s="3"/>
      <c r="I78" s="15"/>
    </row>
    <row r="79" spans="1:9" s="16" customFormat="1" ht="13.5" customHeight="1">
      <c r="A79" s="3"/>
      <c r="B79" s="3"/>
      <c r="C79" s="3"/>
      <c r="D79" s="3"/>
      <c r="E79" s="3"/>
      <c r="F79" s="3"/>
      <c r="G79" s="3"/>
      <c r="H79" s="3"/>
      <c r="I79" s="15"/>
    </row>
    <row r="80" spans="1:9" s="16" customFormat="1" ht="13.5" customHeight="1">
      <c r="A80" s="3"/>
      <c r="B80" s="3"/>
      <c r="C80" s="3"/>
      <c r="D80" s="3"/>
      <c r="E80" s="3"/>
      <c r="F80" s="3"/>
      <c r="G80" s="3"/>
      <c r="H80" s="3"/>
      <c r="I80" s="15"/>
    </row>
    <row r="81" spans="1:9" s="16" customFormat="1" ht="13.5" customHeight="1">
      <c r="A81" s="3"/>
      <c r="B81" s="3"/>
      <c r="C81" s="3"/>
      <c r="D81" s="3"/>
      <c r="E81" s="3"/>
      <c r="F81" s="3"/>
      <c r="G81" s="3"/>
      <c r="H81" s="3"/>
      <c r="I81" s="15"/>
    </row>
    <row r="82" spans="1:9" s="16" customFormat="1" ht="13.5" customHeight="1">
      <c r="A82" s="3"/>
      <c r="B82" s="3"/>
      <c r="C82" s="3"/>
      <c r="D82" s="3"/>
      <c r="E82" s="3"/>
      <c r="F82" s="3"/>
      <c r="G82" s="3"/>
      <c r="H82" s="3"/>
      <c r="I82" s="15"/>
    </row>
    <row r="83" spans="1:9" s="16" customFormat="1" ht="13.5" customHeight="1">
      <c r="A83" s="3"/>
      <c r="B83" s="3"/>
      <c r="C83" s="3"/>
      <c r="D83" s="3"/>
      <c r="E83" s="3"/>
      <c r="F83" s="3"/>
      <c r="G83" s="3"/>
      <c r="H83" s="3"/>
      <c r="I83" s="15"/>
    </row>
    <row r="84" spans="1:9" s="16" customFormat="1" ht="13.5" customHeight="1">
      <c r="A84" s="3"/>
      <c r="B84" s="3"/>
      <c r="C84" s="3"/>
      <c r="D84" s="3"/>
      <c r="E84" s="3"/>
      <c r="F84" s="3"/>
      <c r="G84" s="3"/>
      <c r="H84" s="3"/>
      <c r="I84" s="15"/>
    </row>
    <row r="85" spans="1:9" s="16" customFormat="1" ht="13.5" customHeight="1">
      <c r="A85" s="3"/>
      <c r="B85" s="3"/>
      <c r="C85" s="3"/>
      <c r="D85" s="3"/>
      <c r="E85" s="3"/>
      <c r="F85" s="3"/>
      <c r="G85" s="3"/>
      <c r="H85" s="3"/>
      <c r="I85" s="15"/>
    </row>
    <row r="86" spans="1:25" s="16" customFormat="1" ht="13.5" customHeight="1">
      <c r="A86" s="3"/>
      <c r="B86" s="3"/>
      <c r="C86" s="3"/>
      <c r="D86" s="3"/>
      <c r="E86" s="3"/>
      <c r="F86" s="3"/>
      <c r="G86" s="3"/>
      <c r="H86" s="3"/>
      <c r="I86" s="1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9:29" ht="15">
      <c r="I87" s="4"/>
      <c r="Z87" s="16"/>
      <c r="AA87" s="16"/>
      <c r="AB87" s="16"/>
      <c r="AC87" s="16"/>
    </row>
    <row r="88" spans="9:29" ht="15">
      <c r="I88" s="4"/>
      <c r="Z88" s="16"/>
      <c r="AA88" s="16"/>
      <c r="AB88" s="16"/>
      <c r="AC88" s="16"/>
    </row>
    <row r="89" spans="9:29" ht="15">
      <c r="I89" s="5"/>
      <c r="Z89" s="16"/>
      <c r="AA89" s="16"/>
      <c r="AB89" s="16"/>
      <c r="AC89" s="16"/>
    </row>
    <row r="90" spans="9:29" ht="15">
      <c r="I90" s="5"/>
      <c r="Z90" s="16"/>
      <c r="AA90" s="16"/>
      <c r="AB90" s="16"/>
      <c r="AC90" s="16"/>
    </row>
    <row r="91" spans="9:29" ht="15">
      <c r="I91" s="5"/>
      <c r="Z91" s="16"/>
      <c r="AA91" s="16"/>
      <c r="AB91" s="16"/>
      <c r="AC91" s="16"/>
    </row>
    <row r="92" ht="15">
      <c r="I92" s="5"/>
    </row>
    <row r="93" ht="15">
      <c r="I93" s="5"/>
    </row>
    <row r="94" ht="15">
      <c r="I94" s="5"/>
    </row>
    <row r="95" ht="15">
      <c r="I95" s="5"/>
    </row>
    <row r="96" ht="15">
      <c r="I96" s="5"/>
    </row>
    <row r="97" ht="15">
      <c r="I97" s="11"/>
    </row>
    <row r="98" ht="15">
      <c r="I98" s="11"/>
    </row>
    <row r="99" ht="15">
      <c r="I99" s="11"/>
    </row>
    <row r="100" ht="15">
      <c r="I100" s="11"/>
    </row>
    <row r="101" ht="15">
      <c r="I101" s="11"/>
    </row>
    <row r="102" ht="15">
      <c r="I102" s="11"/>
    </row>
    <row r="103" spans="9:11" ht="15">
      <c r="I103" s="11"/>
      <c r="K103" s="6"/>
    </row>
    <row r="104" spans="9:11" ht="15">
      <c r="I104" s="11"/>
      <c r="K104" s="6"/>
    </row>
    <row r="105" ht="15">
      <c r="I105" s="11"/>
    </row>
    <row r="106" ht="15">
      <c r="I106" s="11"/>
    </row>
    <row r="107" ht="15">
      <c r="I107" s="11"/>
    </row>
    <row r="108" ht="15">
      <c r="I108" s="11"/>
    </row>
    <row r="109" ht="15">
      <c r="I109" s="11"/>
    </row>
    <row r="110" ht="15">
      <c r="I110" s="11"/>
    </row>
    <row r="111" ht="15">
      <c r="I111" s="11"/>
    </row>
    <row r="112" ht="15">
      <c r="I112" s="11"/>
    </row>
    <row r="113" ht="15">
      <c r="I113" s="11"/>
    </row>
    <row r="114" ht="15">
      <c r="I114" s="11"/>
    </row>
    <row r="115" ht="15">
      <c r="I115" s="11"/>
    </row>
    <row r="116" ht="15">
      <c r="I116" s="11"/>
    </row>
    <row r="117" ht="15">
      <c r="I117" s="11"/>
    </row>
    <row r="118" ht="15">
      <c r="I118" s="11"/>
    </row>
    <row r="119" ht="15">
      <c r="I119" s="11"/>
    </row>
    <row r="120" ht="15">
      <c r="I120" s="11"/>
    </row>
    <row r="121" ht="15">
      <c r="I121" s="11"/>
    </row>
    <row r="122" ht="15">
      <c r="I122" s="11"/>
    </row>
    <row r="123" ht="15">
      <c r="I123" s="11"/>
    </row>
    <row r="124" ht="15">
      <c r="I124" s="11"/>
    </row>
    <row r="125" ht="15">
      <c r="I125" s="11"/>
    </row>
    <row r="126" ht="15">
      <c r="I126" s="11"/>
    </row>
    <row r="127" ht="15">
      <c r="I127" s="11"/>
    </row>
    <row r="128" ht="15">
      <c r="I128" s="11"/>
    </row>
    <row r="129" ht="15">
      <c r="I129" s="11"/>
    </row>
    <row r="130" ht="15">
      <c r="I130" s="11"/>
    </row>
    <row r="131" ht="15">
      <c r="I131" s="11"/>
    </row>
    <row r="132" ht="15">
      <c r="I132" s="11"/>
    </row>
    <row r="133" ht="15">
      <c r="I133" s="11"/>
    </row>
    <row r="134" ht="15">
      <c r="I134" s="11"/>
    </row>
    <row r="135" ht="15">
      <c r="I135" s="11"/>
    </row>
  </sheetData>
  <sheetProtection/>
  <mergeCells count="23">
    <mergeCell ref="Z2:Z3"/>
    <mergeCell ref="X2:X3"/>
    <mergeCell ref="AD2:AD3"/>
    <mergeCell ref="AC2:AC3"/>
    <mergeCell ref="AB2:AB3"/>
    <mergeCell ref="AA2:AA3"/>
    <mergeCell ref="W2:W3"/>
    <mergeCell ref="Q2:Q3"/>
    <mergeCell ref="T2:T3"/>
    <mergeCell ref="S2:S3"/>
    <mergeCell ref="V2:V3"/>
    <mergeCell ref="P2:P3"/>
    <mergeCell ref="D2:D3"/>
    <mergeCell ref="R2:R3"/>
    <mergeCell ref="J2:J3"/>
    <mergeCell ref="A2:A3"/>
    <mergeCell ref="E2:E3"/>
    <mergeCell ref="C2:C3"/>
    <mergeCell ref="N2:N3"/>
    <mergeCell ref="M2:M3"/>
    <mergeCell ref="L2:L3"/>
    <mergeCell ref="K2:K3"/>
    <mergeCell ref="B2:B3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9" sqref="AB9"/>
    </sheetView>
  </sheetViews>
  <sheetFormatPr defaultColWidth="9.140625" defaultRowHeight="15" outlineLevelCol="1"/>
  <cols>
    <col min="1" max="1" width="4.00390625" style="0" bestFit="1" customWidth="1"/>
    <col min="2" max="2" width="39.28125" style="0" customWidth="1"/>
    <col min="3" max="3" width="9.57421875" style="0" customWidth="1" outlineLevel="1"/>
    <col min="4" max="5" width="6.421875" style="0" customWidth="1" outlineLevel="1"/>
    <col min="6" max="6" width="9.421875" style="0" customWidth="1" outlineLevel="1"/>
    <col min="7" max="8" width="6.421875" style="0" customWidth="1" outlineLevel="1"/>
    <col min="9" max="9" width="9.28125" style="0" customWidth="1" outlineLevel="1"/>
    <col min="10" max="11" width="6.421875" style="0" customWidth="1" outlineLevel="1"/>
    <col min="16" max="16" width="3.140625" style="0" bestFit="1" customWidth="1"/>
    <col min="17" max="17" width="17.421875" style="0" customWidth="1"/>
    <col min="18" max="18" width="7.140625" style="0" hidden="1" customWidth="1" outlineLevel="1"/>
    <col min="19" max="19" width="6.7109375" style="0" hidden="1" customWidth="1" outlineLevel="1"/>
    <col min="20" max="20" width="5.7109375" style="0" hidden="1" customWidth="1" outlineLevel="1"/>
    <col min="21" max="21" width="7.421875" style="0" hidden="1" customWidth="1" outlineLevel="1"/>
    <col min="22" max="22" width="7.140625" style="0" hidden="1" customWidth="1" outlineLevel="1"/>
    <col min="23" max="23" width="6.140625" style="0" hidden="1" customWidth="1" outlineLevel="1"/>
    <col min="24" max="24" width="7.57421875" style="0" hidden="1" customWidth="1" outlineLevel="1"/>
    <col min="25" max="26" width="8.140625" style="0" hidden="1" customWidth="1" outlineLevel="1"/>
    <col min="27" max="27" width="9.140625" style="0" customWidth="1" collapsed="1"/>
  </cols>
  <sheetData>
    <row r="1" spans="1:28" ht="15.75" thickBot="1">
      <c r="A1" s="189" t="s">
        <v>105</v>
      </c>
      <c r="B1" s="187" t="s">
        <v>24</v>
      </c>
      <c r="C1" s="185" t="s">
        <v>28</v>
      </c>
      <c r="D1" s="186"/>
      <c r="E1" s="186"/>
      <c r="F1" s="185" t="s">
        <v>29</v>
      </c>
      <c r="G1" s="186"/>
      <c r="H1" s="186"/>
      <c r="I1" s="185" t="s">
        <v>22</v>
      </c>
      <c r="J1" s="186"/>
      <c r="K1" s="186"/>
      <c r="L1" s="138" t="s">
        <v>121</v>
      </c>
      <c r="M1" s="139"/>
      <c r="P1" s="191" t="s">
        <v>105</v>
      </c>
      <c r="Q1" s="191" t="s">
        <v>24</v>
      </c>
      <c r="R1" s="192" t="s">
        <v>28</v>
      </c>
      <c r="S1" s="192"/>
      <c r="T1" s="192"/>
      <c r="U1" s="192" t="s">
        <v>29</v>
      </c>
      <c r="V1" s="192"/>
      <c r="W1" s="192"/>
      <c r="X1" s="192" t="s">
        <v>22</v>
      </c>
      <c r="Y1" s="192"/>
      <c r="Z1" s="192"/>
      <c r="AA1" s="140" t="s">
        <v>121</v>
      </c>
      <c r="AB1" s="141"/>
    </row>
    <row r="2" spans="1:28" ht="24">
      <c r="A2" s="190"/>
      <c r="B2" s="188"/>
      <c r="C2" s="77" t="s">
        <v>116</v>
      </c>
      <c r="D2" s="92" t="s">
        <v>18</v>
      </c>
      <c r="E2" s="93" t="s">
        <v>19</v>
      </c>
      <c r="F2" s="94" t="s">
        <v>116</v>
      </c>
      <c r="G2" s="92" t="s">
        <v>18</v>
      </c>
      <c r="H2" s="93" t="s">
        <v>19</v>
      </c>
      <c r="I2" s="94" t="s">
        <v>116</v>
      </c>
      <c r="J2" s="92" t="s">
        <v>18</v>
      </c>
      <c r="K2" s="95" t="s">
        <v>19</v>
      </c>
      <c r="L2" s="95" t="s">
        <v>18</v>
      </c>
      <c r="M2" s="78" t="s">
        <v>19</v>
      </c>
      <c r="P2" s="191"/>
      <c r="Q2" s="191"/>
      <c r="R2" s="14" t="s">
        <v>116</v>
      </c>
      <c r="S2" s="14" t="s">
        <v>18</v>
      </c>
      <c r="T2" s="14" t="s">
        <v>19</v>
      </c>
      <c r="U2" s="14" t="s">
        <v>116</v>
      </c>
      <c r="V2" s="14" t="s">
        <v>18</v>
      </c>
      <c r="W2" s="14" t="s">
        <v>19</v>
      </c>
      <c r="X2" s="14" t="s">
        <v>116</v>
      </c>
      <c r="Y2" s="14" t="s">
        <v>18</v>
      </c>
      <c r="Z2" s="14" t="s">
        <v>19</v>
      </c>
      <c r="AA2" s="14" t="s">
        <v>18</v>
      </c>
      <c r="AB2" s="14" t="s">
        <v>19</v>
      </c>
    </row>
    <row r="3" spans="1:28" ht="15">
      <c r="A3" s="1">
        <v>1</v>
      </c>
      <c r="B3" s="96" t="str">
        <f>'Прайс цен'!B4</f>
        <v>ГИП 08.03.10.00 СБ</v>
      </c>
      <c r="C3" s="97">
        <v>0.014</v>
      </c>
      <c r="D3" s="12">
        <f>'Прайс цен'!X4*C3</f>
        <v>2.562</v>
      </c>
      <c r="E3" s="12">
        <f>C3</f>
        <v>0.014</v>
      </c>
      <c r="F3" s="97">
        <v>0.014</v>
      </c>
      <c r="G3" s="12">
        <f>'Прайс цен'!X5*F3</f>
        <v>3.402</v>
      </c>
      <c r="H3" s="91">
        <f>F3</f>
        <v>0.014</v>
      </c>
      <c r="I3" s="97">
        <v>0.0131</v>
      </c>
      <c r="J3" s="12">
        <f>'Прайс цен'!X6*I3</f>
        <v>0.128773</v>
      </c>
      <c r="K3" s="12">
        <f>I3</f>
        <v>0.0131</v>
      </c>
      <c r="L3" s="2">
        <f>SUM(D3,G3,J3)</f>
        <v>6.092773</v>
      </c>
      <c r="M3" s="79">
        <f>SUM(E3,H3,K3)</f>
        <v>0.0411</v>
      </c>
      <c r="P3" s="1">
        <v>1</v>
      </c>
      <c r="Q3" s="13" t="str">
        <f>'Прайс цен'!K4</f>
        <v>ГИП 08.65.160П</v>
      </c>
      <c r="R3" s="43">
        <v>0.0071</v>
      </c>
      <c r="S3" s="2">
        <f>R3*'Прайс цен'!X4</f>
        <v>1.2993000000000001</v>
      </c>
      <c r="T3" s="2">
        <f>R3</f>
        <v>0.0071</v>
      </c>
      <c r="U3" s="43">
        <v>0.0071</v>
      </c>
      <c r="V3" s="2">
        <f>U3*'Прайс цен'!X5</f>
        <v>1.7253</v>
      </c>
      <c r="W3" s="2">
        <f>U3</f>
        <v>0.0071</v>
      </c>
      <c r="X3" s="43">
        <v>0.0066</v>
      </c>
      <c r="Y3" s="2">
        <f>X3*'Прайс цен'!X6</f>
        <v>0.064878</v>
      </c>
      <c r="Z3" s="2">
        <f>X3</f>
        <v>0.0066</v>
      </c>
      <c r="AA3" s="2">
        <f>SUM(S3,V3,Y3)</f>
        <v>3.0894780000000006</v>
      </c>
      <c r="AB3" s="2">
        <f>SUM(T3,W3,Z3)</f>
        <v>0.0208</v>
      </c>
    </row>
    <row r="4" spans="1:28" ht="15">
      <c r="A4" s="1">
        <v>2</v>
      </c>
      <c r="B4" s="96" t="str">
        <f>'Прайс цен'!B5</f>
        <v>ГИП 08.03.20.00 СБ</v>
      </c>
      <c r="C4" s="97">
        <v>0.0082</v>
      </c>
      <c r="D4" s="12">
        <f>'Прайс цен'!X4*C4</f>
        <v>1.5006000000000002</v>
      </c>
      <c r="E4" s="12">
        <f aca="true" t="shared" si="0" ref="E4:E18">C4</f>
        <v>0.0082</v>
      </c>
      <c r="F4" s="97">
        <v>0.0082</v>
      </c>
      <c r="G4" s="12">
        <f>'Прайс цен'!X5*F4</f>
        <v>1.9926000000000001</v>
      </c>
      <c r="H4" s="91">
        <f aca="true" t="shared" si="1" ref="H4:H18">F4</f>
        <v>0.0082</v>
      </c>
      <c r="I4" s="97">
        <v>0.0076</v>
      </c>
      <c r="J4" s="12">
        <f>'Прайс цен'!X6*I4</f>
        <v>0.074708</v>
      </c>
      <c r="K4" s="12">
        <f aca="true" t="shared" si="2" ref="K4:K18">I4</f>
        <v>0.0076</v>
      </c>
      <c r="L4" s="2">
        <f aca="true" t="shared" si="3" ref="L4:L18">SUM(D4,G4,J4)</f>
        <v>3.567908</v>
      </c>
      <c r="M4" s="79">
        <f aca="true" t="shared" si="4" ref="M4:M18">SUM(E4,H4,K4)</f>
        <v>0.024</v>
      </c>
      <c r="P4" s="1">
        <v>2</v>
      </c>
      <c r="Q4" s="13" t="str">
        <f>'Прайс цен'!K5</f>
        <v>ГИП 09.65.145 К</v>
      </c>
      <c r="R4" s="43">
        <v>0.0067</v>
      </c>
      <c r="S4" s="2">
        <f>R4*'Прайс цен'!X4</f>
        <v>1.2261</v>
      </c>
      <c r="T4" s="2">
        <f aca="true" t="shared" si="5" ref="T4:T27">R4</f>
        <v>0.0067</v>
      </c>
      <c r="U4" s="43">
        <v>0.0067</v>
      </c>
      <c r="V4" s="2">
        <f>U4*'Прайс цен'!X5</f>
        <v>1.6281</v>
      </c>
      <c r="W4" s="2">
        <f aca="true" t="shared" si="6" ref="W4:W27">U4</f>
        <v>0.0067</v>
      </c>
      <c r="X4" s="43">
        <v>0.0066</v>
      </c>
      <c r="Y4" s="2">
        <f>X4*'Прайс цен'!X6</f>
        <v>0.064878</v>
      </c>
      <c r="Z4" s="2">
        <f aca="true" t="shared" si="7" ref="Z4:Z27">X4</f>
        <v>0.0066</v>
      </c>
      <c r="AA4" s="2">
        <f aca="true" t="shared" si="8" ref="AA4:AA27">SUM(S4,V4,Y4)</f>
        <v>2.9190780000000003</v>
      </c>
      <c r="AB4" s="2">
        <f aca="true" t="shared" si="9" ref="AB4:AB27">SUM(T4,W4,Z4)</f>
        <v>0.02</v>
      </c>
    </row>
    <row r="5" spans="1:28" ht="15">
      <c r="A5" s="1">
        <v>3</v>
      </c>
      <c r="B5" s="96" t="str">
        <f>'Прайс цен'!B6</f>
        <v>ГТВ 015.00 Б-02 СБ</v>
      </c>
      <c r="C5" s="97">
        <v>0.0074</v>
      </c>
      <c r="D5" s="12">
        <f>'Прайс цен'!X4*C5</f>
        <v>1.3542</v>
      </c>
      <c r="E5" s="12">
        <f t="shared" si="0"/>
        <v>0.0074</v>
      </c>
      <c r="F5" s="97">
        <v>0.0104</v>
      </c>
      <c r="G5" s="12">
        <f>'Прайс цен'!X5*F5</f>
        <v>2.5271999999999997</v>
      </c>
      <c r="H5" s="91">
        <f t="shared" si="1"/>
        <v>0.0104</v>
      </c>
      <c r="I5" s="97">
        <v>0.007</v>
      </c>
      <c r="J5" s="12">
        <f>'Прайс цен'!X6*I5</f>
        <v>0.06881</v>
      </c>
      <c r="K5" s="12">
        <f t="shared" si="2"/>
        <v>0.007</v>
      </c>
      <c r="L5" s="2">
        <f t="shared" si="3"/>
        <v>3.9502099999999998</v>
      </c>
      <c r="M5" s="79">
        <f t="shared" si="4"/>
        <v>0.0248</v>
      </c>
      <c r="P5" s="1">
        <v>3</v>
      </c>
      <c r="Q5" s="13" t="str">
        <f>'Прайс цен'!K6</f>
        <v>ГИП 08.65.105 К</v>
      </c>
      <c r="R5" s="43">
        <v>0.0049</v>
      </c>
      <c r="S5" s="2">
        <f>R5*'Прайс цен'!X4</f>
        <v>0.8966999999999999</v>
      </c>
      <c r="T5" s="2">
        <f t="shared" si="5"/>
        <v>0.0049</v>
      </c>
      <c r="U5" s="43">
        <v>0.0061</v>
      </c>
      <c r="V5" s="2">
        <f>U5*'Прайс цен'!X5</f>
        <v>1.4823000000000002</v>
      </c>
      <c r="W5" s="2">
        <f t="shared" si="6"/>
        <v>0.0061</v>
      </c>
      <c r="X5" s="43">
        <v>0.0057</v>
      </c>
      <c r="Y5" s="2">
        <f>X5*'Прайс цен'!X6</f>
        <v>0.056031000000000004</v>
      </c>
      <c r="Z5" s="2">
        <f t="shared" si="7"/>
        <v>0.0057</v>
      </c>
      <c r="AA5" s="2">
        <f t="shared" si="8"/>
        <v>2.435031</v>
      </c>
      <c r="AB5" s="2">
        <f t="shared" si="9"/>
        <v>0.0167</v>
      </c>
    </row>
    <row r="6" spans="1:28" ht="15">
      <c r="A6" s="1">
        <v>4</v>
      </c>
      <c r="B6" s="96" t="str">
        <f>'Прайс цен'!B7</f>
        <v>ГТВ 030.00 СБ</v>
      </c>
      <c r="C6" s="97">
        <v>0.0318</v>
      </c>
      <c r="D6" s="12">
        <f>'Прайс цен'!X4*C6</f>
        <v>5.8194</v>
      </c>
      <c r="E6" s="12">
        <f t="shared" si="0"/>
        <v>0.0318</v>
      </c>
      <c r="F6" s="97">
        <v>0.0318</v>
      </c>
      <c r="G6" s="12">
        <f>'Прайс цен'!X5*F6</f>
        <v>7.7274</v>
      </c>
      <c r="H6" s="91">
        <f t="shared" si="1"/>
        <v>0.0318</v>
      </c>
      <c r="I6" s="97">
        <v>0.0238</v>
      </c>
      <c r="J6" s="12">
        <f>'Прайс цен'!X6*I6</f>
        <v>0.23395400000000002</v>
      </c>
      <c r="K6" s="12">
        <f t="shared" si="2"/>
        <v>0.0238</v>
      </c>
      <c r="L6" s="2">
        <f t="shared" si="3"/>
        <v>13.780754000000002</v>
      </c>
      <c r="M6" s="79">
        <f t="shared" si="4"/>
        <v>0.0874</v>
      </c>
      <c r="P6" s="1">
        <v>4</v>
      </c>
      <c r="Q6" s="13" t="str">
        <f>'Прайс цен'!K7</f>
        <v>ГИП 08.65.120 П</v>
      </c>
      <c r="R6" s="43">
        <v>0.0057</v>
      </c>
      <c r="S6" s="2">
        <f>R6*'Прайс цен'!X4</f>
        <v>1.0431000000000001</v>
      </c>
      <c r="T6" s="2">
        <f t="shared" si="5"/>
        <v>0.0057</v>
      </c>
      <c r="U6" s="43">
        <v>0.0071</v>
      </c>
      <c r="V6" s="2">
        <f>U6*'Прайс цен'!X5</f>
        <v>1.7253</v>
      </c>
      <c r="W6" s="2">
        <f t="shared" si="6"/>
        <v>0.0071</v>
      </c>
      <c r="X6" s="43">
        <v>0.0066</v>
      </c>
      <c r="Y6" s="2">
        <f>X6*'Прайс цен'!X6</f>
        <v>0.064878</v>
      </c>
      <c r="Z6" s="2">
        <f t="shared" si="7"/>
        <v>0.0066</v>
      </c>
      <c r="AA6" s="2">
        <f t="shared" si="8"/>
        <v>2.8332780000000004</v>
      </c>
      <c r="AB6" s="2">
        <f t="shared" si="9"/>
        <v>0.0194</v>
      </c>
    </row>
    <row r="7" spans="1:28" ht="15">
      <c r="A7" s="1">
        <v>5</v>
      </c>
      <c r="B7" s="96" t="str">
        <f>'Прайс цен'!B8</f>
        <v>ГТВ 031.00 СБ</v>
      </c>
      <c r="C7" s="97">
        <v>0.0318</v>
      </c>
      <c r="D7" s="12">
        <f>'Прайс цен'!X4*C7</f>
        <v>5.8194</v>
      </c>
      <c r="E7" s="12">
        <f t="shared" si="0"/>
        <v>0.0318</v>
      </c>
      <c r="F7" s="97">
        <v>0.0318</v>
      </c>
      <c r="G7" s="12">
        <f>'Прайс цен'!X5*F7</f>
        <v>7.7274</v>
      </c>
      <c r="H7" s="91">
        <f t="shared" si="1"/>
        <v>0.0318</v>
      </c>
      <c r="I7" s="97">
        <v>0.0238</v>
      </c>
      <c r="J7" s="12">
        <f>'Прайс цен'!X6*I7</f>
        <v>0.23395400000000002</v>
      </c>
      <c r="K7" s="12">
        <f t="shared" si="2"/>
        <v>0.0238</v>
      </c>
      <c r="L7" s="2">
        <f t="shared" si="3"/>
        <v>13.780754000000002</v>
      </c>
      <c r="M7" s="79">
        <f t="shared" si="4"/>
        <v>0.0874</v>
      </c>
      <c r="P7" s="1">
        <v>5</v>
      </c>
      <c r="Q7" s="13" t="str">
        <f>'Прайс цен'!K8</f>
        <v>ГИП 09.65.80 ПА</v>
      </c>
      <c r="R7" s="43">
        <v>0.0046</v>
      </c>
      <c r="S7" s="2">
        <f>R7*'Прайс цен'!X4</f>
        <v>0.8418</v>
      </c>
      <c r="T7" s="2">
        <f t="shared" si="5"/>
        <v>0.0046</v>
      </c>
      <c r="U7" s="43">
        <v>0.0046</v>
      </c>
      <c r="V7" s="2">
        <f>U7*'Прайс цен'!X5</f>
        <v>1.1178</v>
      </c>
      <c r="W7" s="2">
        <f t="shared" si="6"/>
        <v>0.0046</v>
      </c>
      <c r="X7" s="43">
        <v>0.0046</v>
      </c>
      <c r="Y7" s="2">
        <f>X7*'Прайс цен'!X6</f>
        <v>0.045218</v>
      </c>
      <c r="Z7" s="2">
        <f t="shared" si="7"/>
        <v>0.0046</v>
      </c>
      <c r="AA7" s="2">
        <f t="shared" si="8"/>
        <v>2.004818</v>
      </c>
      <c r="AB7" s="2">
        <f t="shared" si="9"/>
        <v>0.0138</v>
      </c>
    </row>
    <row r="8" spans="1:28" ht="15">
      <c r="A8" s="1">
        <v>6</v>
      </c>
      <c r="B8" s="96" t="str">
        <f>'Прайс цен'!B9</f>
        <v>ГТВ 032-ПВ1000-3,6-1,00 СБ</v>
      </c>
      <c r="C8" s="97">
        <v>0.0847</v>
      </c>
      <c r="D8" s="12">
        <f>'Прайс цен'!X4*C8</f>
        <v>15.5001</v>
      </c>
      <c r="E8" s="12">
        <f t="shared" si="0"/>
        <v>0.0847</v>
      </c>
      <c r="F8" s="97">
        <v>0.0847</v>
      </c>
      <c r="G8" s="12">
        <f>'Прайс цен'!X5*F8</f>
        <v>20.5821</v>
      </c>
      <c r="H8" s="91">
        <f t="shared" si="1"/>
        <v>0.0847</v>
      </c>
      <c r="I8" s="97">
        <v>0.0509</v>
      </c>
      <c r="J8" s="12">
        <f>'Прайс цен'!X6*I8</f>
        <v>0.500347</v>
      </c>
      <c r="K8" s="12">
        <f t="shared" si="2"/>
        <v>0.0509</v>
      </c>
      <c r="L8" s="2">
        <f t="shared" si="3"/>
        <v>36.582547</v>
      </c>
      <c r="M8" s="79">
        <f t="shared" si="4"/>
        <v>0.2203</v>
      </c>
      <c r="P8" s="1">
        <v>6</v>
      </c>
      <c r="Q8" s="13" t="str">
        <f>'Прайс цен'!K9</f>
        <v>ГИП 09.65.80 П</v>
      </c>
      <c r="R8" s="43">
        <v>0.0046</v>
      </c>
      <c r="S8" s="2">
        <f>R8*'Прайс цен'!X4</f>
        <v>0.8418</v>
      </c>
      <c r="T8" s="2">
        <f t="shared" si="5"/>
        <v>0.0046</v>
      </c>
      <c r="U8" s="43">
        <v>0.0046</v>
      </c>
      <c r="V8" s="2">
        <f>U8*'Прайс цен'!X5</f>
        <v>1.1178</v>
      </c>
      <c r="W8" s="2">
        <f t="shared" si="6"/>
        <v>0.0046</v>
      </c>
      <c r="X8" s="43">
        <v>0.0043</v>
      </c>
      <c r="Y8" s="2">
        <f>X8*'Прайс цен'!X6</f>
        <v>0.042269</v>
      </c>
      <c r="Z8" s="2">
        <f t="shared" si="7"/>
        <v>0.0043</v>
      </c>
      <c r="AA8" s="2">
        <f t="shared" si="8"/>
        <v>2.001869</v>
      </c>
      <c r="AB8" s="2">
        <f t="shared" si="9"/>
        <v>0.0135</v>
      </c>
    </row>
    <row r="9" spans="1:28" ht="15">
      <c r="A9" s="1">
        <v>7</v>
      </c>
      <c r="B9" s="96" t="str">
        <f>'Прайс цен'!B10</f>
        <v>ГТВ 033-ПВ750-4,0-1,00 СБ </v>
      </c>
      <c r="C9" s="97">
        <v>0.0847</v>
      </c>
      <c r="D9" s="12">
        <f>'Прайс цен'!X4*C9</f>
        <v>15.5001</v>
      </c>
      <c r="E9" s="12">
        <f t="shared" si="0"/>
        <v>0.0847</v>
      </c>
      <c r="F9" s="97">
        <v>0.0847</v>
      </c>
      <c r="G9" s="12">
        <f>'Прайс цен'!X5*F9</f>
        <v>20.5821</v>
      </c>
      <c r="H9" s="91">
        <f t="shared" si="1"/>
        <v>0.0847</v>
      </c>
      <c r="I9" s="97">
        <v>0.0509</v>
      </c>
      <c r="J9" s="12">
        <f>'Прайс цен'!X6*I9</f>
        <v>0.500347</v>
      </c>
      <c r="K9" s="12">
        <f t="shared" si="2"/>
        <v>0.0509</v>
      </c>
      <c r="L9" s="2">
        <f t="shared" si="3"/>
        <v>36.582547</v>
      </c>
      <c r="M9" s="79">
        <f t="shared" si="4"/>
        <v>0.2203</v>
      </c>
      <c r="P9" s="1">
        <v>7</v>
      </c>
      <c r="Q9" s="13" t="str">
        <f>'Прайс цен'!K10</f>
        <v>ГТВ 09.65.109К</v>
      </c>
      <c r="R9" s="43">
        <v>0.012</v>
      </c>
      <c r="S9" s="2">
        <f>R9*'Прайс цен'!X4</f>
        <v>2.196</v>
      </c>
      <c r="T9" s="2">
        <f t="shared" si="5"/>
        <v>0.012</v>
      </c>
      <c r="U9" s="43">
        <v>0.012</v>
      </c>
      <c r="V9" s="2">
        <f>U9*'Прайс цен'!X5</f>
        <v>2.916</v>
      </c>
      <c r="W9" s="2">
        <f t="shared" si="6"/>
        <v>0.012</v>
      </c>
      <c r="X9" s="43">
        <v>0.012</v>
      </c>
      <c r="Y9" s="2">
        <f>X9*'Прайс цен'!X6</f>
        <v>0.11796000000000001</v>
      </c>
      <c r="Z9" s="2">
        <f t="shared" si="7"/>
        <v>0.012</v>
      </c>
      <c r="AA9" s="2">
        <f t="shared" si="8"/>
        <v>5.22996</v>
      </c>
      <c r="AB9" s="2">
        <f t="shared" si="9"/>
        <v>0.036000000000000004</v>
      </c>
    </row>
    <row r="10" spans="1:28" ht="15">
      <c r="A10" s="1">
        <v>8</v>
      </c>
      <c r="B10" s="96" t="str">
        <f>'Прайс цен'!B11</f>
        <v>ГТВ 036.00 СБ</v>
      </c>
      <c r="C10" s="97">
        <v>0.1644</v>
      </c>
      <c r="D10" s="12">
        <f>'Прайс цен'!X4*C10</f>
        <v>30.085199999999997</v>
      </c>
      <c r="E10" s="12">
        <f t="shared" si="0"/>
        <v>0.1644</v>
      </c>
      <c r="F10" s="97">
        <v>0.1644</v>
      </c>
      <c r="G10" s="12">
        <f>'Прайс цен'!X5*F10</f>
        <v>39.9492</v>
      </c>
      <c r="H10" s="91">
        <f t="shared" si="1"/>
        <v>0.1644</v>
      </c>
      <c r="I10" s="97">
        <v>0.1312</v>
      </c>
      <c r="J10" s="12">
        <f>'Прайс цен'!X6*I10</f>
        <v>1.2896960000000002</v>
      </c>
      <c r="K10" s="12">
        <f t="shared" si="2"/>
        <v>0.1312</v>
      </c>
      <c r="L10" s="2">
        <f t="shared" si="3"/>
        <v>71.324096</v>
      </c>
      <c r="M10" s="79">
        <f t="shared" si="4"/>
        <v>0.45999999999999996</v>
      </c>
      <c r="P10" s="1">
        <v>8</v>
      </c>
      <c r="Q10" s="13" t="str">
        <f>'Прайс цен'!K11</f>
        <v>ГТВ 08.65.120П</v>
      </c>
      <c r="R10" s="43">
        <v>0.012</v>
      </c>
      <c r="S10" s="2">
        <f>R10*'Прайс цен'!X4</f>
        <v>2.196</v>
      </c>
      <c r="T10" s="2">
        <f t="shared" si="5"/>
        <v>0.012</v>
      </c>
      <c r="U10" s="43">
        <v>0.012</v>
      </c>
      <c r="V10" s="2">
        <f>U10*'Прайс цен'!X5</f>
        <v>2.916</v>
      </c>
      <c r="W10" s="2">
        <f t="shared" si="6"/>
        <v>0.012</v>
      </c>
      <c r="X10" s="43">
        <v>0.012</v>
      </c>
      <c r="Y10" s="2">
        <f>X10*'Прайс цен'!X6</f>
        <v>0.11796000000000001</v>
      </c>
      <c r="Z10" s="2">
        <f t="shared" si="7"/>
        <v>0.012</v>
      </c>
      <c r="AA10" s="2">
        <f t="shared" si="8"/>
        <v>5.22996</v>
      </c>
      <c r="AB10" s="2">
        <f t="shared" si="9"/>
        <v>0.036000000000000004</v>
      </c>
    </row>
    <row r="11" spans="1:28" ht="15">
      <c r="A11" s="1">
        <v>9</v>
      </c>
      <c r="B11" s="96" t="str">
        <f>'Прайс цен'!B12</f>
        <v>ГТВ 038.00 СБ</v>
      </c>
      <c r="C11" s="97">
        <v>0.025</v>
      </c>
      <c r="D11" s="12">
        <f>'Прайс цен'!X4*C11</f>
        <v>4.575</v>
      </c>
      <c r="E11" s="12">
        <f t="shared" si="0"/>
        <v>0.025</v>
      </c>
      <c r="F11" s="97">
        <v>0.0313</v>
      </c>
      <c r="G11" s="12">
        <f>'Прайс цен'!X5*F11</f>
        <v>7.6059</v>
      </c>
      <c r="H11" s="91">
        <f t="shared" si="1"/>
        <v>0.0313</v>
      </c>
      <c r="I11" s="97">
        <v>0.0238</v>
      </c>
      <c r="J11" s="12">
        <f>'Прайс цен'!X6*I11</f>
        <v>0.23395400000000002</v>
      </c>
      <c r="K11" s="12">
        <f t="shared" si="2"/>
        <v>0.0238</v>
      </c>
      <c r="L11" s="2">
        <f t="shared" si="3"/>
        <v>12.414854000000002</v>
      </c>
      <c r="M11" s="79">
        <f t="shared" si="4"/>
        <v>0.0801</v>
      </c>
      <c r="P11" s="1">
        <v>9</v>
      </c>
      <c r="Q11" s="13" t="str">
        <f>'Прайс цен'!K12</f>
        <v>ГТВ 09.65.149К </v>
      </c>
      <c r="R11" s="43">
        <v>0.012</v>
      </c>
      <c r="S11" s="2">
        <f>R11*'Прайс цен'!X4</f>
        <v>2.196</v>
      </c>
      <c r="T11" s="2">
        <f t="shared" si="5"/>
        <v>0.012</v>
      </c>
      <c r="U11" s="43">
        <v>0.012</v>
      </c>
      <c r="V11" s="2">
        <f>U11*'Прайс цен'!X5</f>
        <v>2.916</v>
      </c>
      <c r="W11" s="2">
        <f t="shared" si="6"/>
        <v>0.012</v>
      </c>
      <c r="X11" s="43">
        <v>0.012</v>
      </c>
      <c r="Y11" s="2">
        <f>X11*'Прайс цен'!X6</f>
        <v>0.11796000000000001</v>
      </c>
      <c r="Z11" s="2">
        <f t="shared" si="7"/>
        <v>0.012</v>
      </c>
      <c r="AA11" s="2">
        <f t="shared" si="8"/>
        <v>5.22996</v>
      </c>
      <c r="AB11" s="2">
        <f t="shared" si="9"/>
        <v>0.036000000000000004</v>
      </c>
    </row>
    <row r="12" spans="1:28" ht="15">
      <c r="A12" s="1">
        <v>10</v>
      </c>
      <c r="B12" s="96" t="str">
        <f>'Прайс цен'!B13</f>
        <v>ГТВ 039.00Б СБ</v>
      </c>
      <c r="C12" s="97">
        <v>0.0191</v>
      </c>
      <c r="D12" s="12">
        <f>'Прайс цен'!X4*C12</f>
        <v>3.4953</v>
      </c>
      <c r="E12" s="12">
        <f t="shared" si="0"/>
        <v>0.0191</v>
      </c>
      <c r="F12" s="97">
        <v>0.0191</v>
      </c>
      <c r="G12" s="12">
        <f>'Прайс цен'!X5*F12</f>
        <v>4.641299999999999</v>
      </c>
      <c r="H12" s="91">
        <f t="shared" si="1"/>
        <v>0.0191</v>
      </c>
      <c r="I12" s="97">
        <v>0.0152</v>
      </c>
      <c r="J12" s="12">
        <f>'Прайс цен'!X6*I12</f>
        <v>0.149416</v>
      </c>
      <c r="K12" s="12">
        <f t="shared" si="2"/>
        <v>0.0152</v>
      </c>
      <c r="L12" s="2">
        <f t="shared" si="3"/>
        <v>8.286016</v>
      </c>
      <c r="M12" s="79">
        <f t="shared" si="4"/>
        <v>0.053399999999999996</v>
      </c>
      <c r="P12" s="1">
        <v>10</v>
      </c>
      <c r="Q12" s="13" t="str">
        <f>'Прайс цен'!K13</f>
        <v>ГТВ 09.65.160П</v>
      </c>
      <c r="R12" s="43">
        <v>0.012</v>
      </c>
      <c r="S12" s="2">
        <f>R12*'Прайс цен'!X4</f>
        <v>2.196</v>
      </c>
      <c r="T12" s="2">
        <f t="shared" si="5"/>
        <v>0.012</v>
      </c>
      <c r="U12" s="43">
        <v>0.012</v>
      </c>
      <c r="V12" s="2">
        <f>U12*'Прайс цен'!X5</f>
        <v>2.916</v>
      </c>
      <c r="W12" s="2">
        <f t="shared" si="6"/>
        <v>0.012</v>
      </c>
      <c r="X12" s="43">
        <v>0.012</v>
      </c>
      <c r="Y12" s="2">
        <f>X12*'Прайс цен'!X6</f>
        <v>0.11796000000000001</v>
      </c>
      <c r="Z12" s="2">
        <f t="shared" si="7"/>
        <v>0.012</v>
      </c>
      <c r="AA12" s="2">
        <f t="shared" si="8"/>
        <v>5.22996</v>
      </c>
      <c r="AB12" s="2">
        <f t="shared" si="9"/>
        <v>0.036000000000000004</v>
      </c>
    </row>
    <row r="13" spans="1:28" ht="15">
      <c r="A13" s="1">
        <v>11</v>
      </c>
      <c r="B13" s="96" t="str">
        <f>'Прайс цен'!B14</f>
        <v>ГТВ 040.00 СБ</v>
      </c>
      <c r="C13" s="97">
        <v>0.0301</v>
      </c>
      <c r="D13" s="12">
        <f>'Прайс цен'!X4*C13</f>
        <v>5.508299999999999</v>
      </c>
      <c r="E13" s="12">
        <f t="shared" si="0"/>
        <v>0.0301</v>
      </c>
      <c r="F13" s="97">
        <v>0.0301</v>
      </c>
      <c r="G13" s="12">
        <f>'Прайс цен'!X5*F13</f>
        <v>7.314299999999999</v>
      </c>
      <c r="H13" s="91">
        <f t="shared" si="1"/>
        <v>0.0301</v>
      </c>
      <c r="I13" s="97">
        <v>0.027</v>
      </c>
      <c r="J13" s="12">
        <f>'Прайс цен'!X6*I13</f>
        <v>0.26541</v>
      </c>
      <c r="K13" s="12">
        <f t="shared" si="2"/>
        <v>0.027</v>
      </c>
      <c r="L13" s="2">
        <f t="shared" si="3"/>
        <v>13.088009999999997</v>
      </c>
      <c r="M13" s="79">
        <f t="shared" si="4"/>
        <v>0.0872</v>
      </c>
      <c r="P13" s="1">
        <v>11</v>
      </c>
      <c r="Q13" s="13"/>
      <c r="R13" s="43"/>
      <c r="S13" s="2">
        <f>R13*'Прайс цен'!X4</f>
        <v>0</v>
      </c>
      <c r="T13" s="2">
        <f t="shared" si="5"/>
        <v>0</v>
      </c>
      <c r="U13" s="43"/>
      <c r="V13" s="2">
        <f>U13*'Прайс цен'!X5</f>
        <v>0</v>
      </c>
      <c r="W13" s="2">
        <f t="shared" si="6"/>
        <v>0</v>
      </c>
      <c r="X13" s="43"/>
      <c r="Y13" s="2">
        <f>X13*'Прайс цен'!X6</f>
        <v>0</v>
      </c>
      <c r="Z13" s="2">
        <f t="shared" si="7"/>
        <v>0</v>
      </c>
      <c r="AA13" s="2">
        <f t="shared" si="8"/>
        <v>0</v>
      </c>
      <c r="AB13" s="2">
        <f t="shared" si="9"/>
        <v>0</v>
      </c>
    </row>
    <row r="14" spans="1:28" ht="15">
      <c r="A14" s="1">
        <v>12</v>
      </c>
      <c r="B14" s="96" t="str">
        <f>'Прайс цен'!B15</f>
        <v>ГТВ 040.00А СБ</v>
      </c>
      <c r="C14" s="97">
        <v>0.0301</v>
      </c>
      <c r="D14" s="12">
        <f>'Прайс цен'!X4*C14</f>
        <v>5.508299999999999</v>
      </c>
      <c r="E14" s="12">
        <f t="shared" si="0"/>
        <v>0.0301</v>
      </c>
      <c r="F14" s="97">
        <v>0.0301</v>
      </c>
      <c r="G14" s="12">
        <f>'Прайс цен'!X5*F14</f>
        <v>7.314299999999999</v>
      </c>
      <c r="H14" s="91">
        <f t="shared" si="1"/>
        <v>0.0301</v>
      </c>
      <c r="I14" s="97">
        <v>0.027</v>
      </c>
      <c r="J14" s="12">
        <f>'Прайс цен'!X6*I14</f>
        <v>0.26541</v>
      </c>
      <c r="K14" s="12">
        <f t="shared" si="2"/>
        <v>0.027</v>
      </c>
      <c r="L14" s="2">
        <f t="shared" si="3"/>
        <v>13.088009999999997</v>
      </c>
      <c r="M14" s="79">
        <f t="shared" si="4"/>
        <v>0.0872</v>
      </c>
      <c r="P14" s="1">
        <v>12</v>
      </c>
      <c r="Q14" s="13"/>
      <c r="R14" s="43"/>
      <c r="S14" s="2">
        <f>R14*'Прайс цен'!X4</f>
        <v>0</v>
      </c>
      <c r="T14" s="2">
        <f t="shared" si="5"/>
        <v>0</v>
      </c>
      <c r="U14" s="43"/>
      <c r="V14" s="2">
        <f>U14*'Прайс цен'!X5</f>
        <v>0</v>
      </c>
      <c r="W14" s="2">
        <f t="shared" si="6"/>
        <v>0</v>
      </c>
      <c r="X14" s="43"/>
      <c r="Y14" s="2">
        <f>X14*'Прайс цен'!X6</f>
        <v>0</v>
      </c>
      <c r="Z14" s="2">
        <f t="shared" si="7"/>
        <v>0</v>
      </c>
      <c r="AA14" s="2">
        <f t="shared" si="8"/>
        <v>0</v>
      </c>
      <c r="AB14" s="2">
        <f t="shared" si="9"/>
        <v>0</v>
      </c>
    </row>
    <row r="15" spans="1:28" ht="15">
      <c r="A15" s="1">
        <v>13</v>
      </c>
      <c r="B15" s="96" t="str">
        <f>'Прайс цен'!B16</f>
        <v>ГТВ 041 - ТПП 036.00 СБ</v>
      </c>
      <c r="C15" s="97">
        <v>0.026</v>
      </c>
      <c r="D15" s="12">
        <f>'Прайс цен'!X4*C15</f>
        <v>4.758</v>
      </c>
      <c r="E15" s="12">
        <f t="shared" si="0"/>
        <v>0.026</v>
      </c>
      <c r="F15" s="97">
        <v>0.026</v>
      </c>
      <c r="G15" s="12">
        <f>'Прайс цен'!X5*F15</f>
        <v>6.318</v>
      </c>
      <c r="H15" s="91">
        <f t="shared" si="1"/>
        <v>0.026</v>
      </c>
      <c r="I15" s="97">
        <v>0.0207</v>
      </c>
      <c r="J15" s="12">
        <f>'Прайс цен'!X6*I15</f>
        <v>0.203481</v>
      </c>
      <c r="K15" s="12">
        <f t="shared" si="2"/>
        <v>0.0207</v>
      </c>
      <c r="L15" s="2">
        <f t="shared" si="3"/>
        <v>11.279481</v>
      </c>
      <c r="M15" s="79">
        <f t="shared" si="4"/>
        <v>0.0727</v>
      </c>
      <c r="P15" s="1">
        <v>13</v>
      </c>
      <c r="Q15" s="13"/>
      <c r="R15" s="43"/>
      <c r="S15" s="2">
        <f>R15*'Прайс цен'!X4</f>
        <v>0</v>
      </c>
      <c r="T15" s="2">
        <f t="shared" si="5"/>
        <v>0</v>
      </c>
      <c r="U15" s="43"/>
      <c r="V15" s="2">
        <f>U15*'Прайс цен'!X5</f>
        <v>0</v>
      </c>
      <c r="W15" s="2">
        <f t="shared" si="6"/>
        <v>0</v>
      </c>
      <c r="X15" s="43"/>
      <c r="Y15" s="2">
        <f>X15*'Прайс цен'!X6</f>
        <v>0</v>
      </c>
      <c r="Z15" s="2">
        <f t="shared" si="7"/>
        <v>0</v>
      </c>
      <c r="AA15" s="2">
        <f t="shared" si="8"/>
        <v>0</v>
      </c>
      <c r="AB15" s="2">
        <f t="shared" si="9"/>
        <v>0</v>
      </c>
    </row>
    <row r="16" spans="1:28" ht="15">
      <c r="A16" s="1">
        <v>14</v>
      </c>
      <c r="B16" s="96" t="str">
        <f>'Прайс цен'!B17</f>
        <v>ГТВ 042 - ТПЦ 036.00 СБ</v>
      </c>
      <c r="C16" s="97">
        <v>0.0238</v>
      </c>
      <c r="D16" s="12">
        <f>'Прайс цен'!X4*C16</f>
        <v>4.3554</v>
      </c>
      <c r="E16" s="12">
        <f t="shared" si="0"/>
        <v>0.0238</v>
      </c>
      <c r="F16" s="97">
        <v>0.0238</v>
      </c>
      <c r="G16" s="12">
        <f>'Прайс цен'!X5*F16</f>
        <v>5.7834</v>
      </c>
      <c r="H16" s="91">
        <f t="shared" si="1"/>
        <v>0.0238</v>
      </c>
      <c r="I16" s="97">
        <v>0.0184</v>
      </c>
      <c r="J16" s="12">
        <f>'Прайс цен'!X6*I16</f>
        <v>0.180872</v>
      </c>
      <c r="K16" s="12">
        <f t="shared" si="2"/>
        <v>0.0184</v>
      </c>
      <c r="L16" s="2">
        <f t="shared" si="3"/>
        <v>10.319672</v>
      </c>
      <c r="M16" s="79">
        <f t="shared" si="4"/>
        <v>0.066</v>
      </c>
      <c r="P16" s="1">
        <v>14</v>
      </c>
      <c r="Q16" s="13"/>
      <c r="R16" s="43"/>
      <c r="S16" s="2">
        <f>R16*'Прайс цен'!X4</f>
        <v>0</v>
      </c>
      <c r="T16" s="2">
        <f t="shared" si="5"/>
        <v>0</v>
      </c>
      <c r="U16" s="43"/>
      <c r="V16" s="2">
        <f>U16*'Прайс цен'!X5</f>
        <v>0</v>
      </c>
      <c r="W16" s="2">
        <f t="shared" si="6"/>
        <v>0</v>
      </c>
      <c r="X16" s="43"/>
      <c r="Y16" s="2">
        <f>X16*'Прайс цен'!X6</f>
        <v>0</v>
      </c>
      <c r="Z16" s="2">
        <f t="shared" si="7"/>
        <v>0</v>
      </c>
      <c r="AA16" s="2">
        <f t="shared" si="8"/>
        <v>0</v>
      </c>
      <c r="AB16" s="2">
        <f t="shared" si="9"/>
        <v>0</v>
      </c>
    </row>
    <row r="17" spans="1:28" ht="15">
      <c r="A17" s="1">
        <v>15</v>
      </c>
      <c r="B17" s="96" t="str">
        <f>'Прайс цен'!B18</f>
        <v>ГТВ СБ ВП-06.01.01.01</v>
      </c>
      <c r="C17" s="97">
        <v>0.0018</v>
      </c>
      <c r="D17" s="12">
        <f>'Прайс цен'!X4*C17</f>
        <v>0.32939999999999997</v>
      </c>
      <c r="E17" s="12">
        <f t="shared" si="0"/>
        <v>0.0018</v>
      </c>
      <c r="F17" s="97">
        <v>0.0018</v>
      </c>
      <c r="G17" s="12">
        <f>'Прайс цен'!X5*F17</f>
        <v>0.4374</v>
      </c>
      <c r="H17" s="91">
        <f t="shared" si="1"/>
        <v>0.0018</v>
      </c>
      <c r="I17" s="97">
        <v>0.0016</v>
      </c>
      <c r="J17" s="12">
        <f>'Прайс цен'!X6*I17</f>
        <v>0.015728000000000002</v>
      </c>
      <c r="K17" s="12">
        <f t="shared" si="2"/>
        <v>0.0016</v>
      </c>
      <c r="L17" s="2">
        <f t="shared" si="3"/>
        <v>0.7825279999999999</v>
      </c>
      <c r="M17" s="79">
        <f t="shared" si="4"/>
        <v>0.0052</v>
      </c>
      <c r="P17" s="1">
        <v>15</v>
      </c>
      <c r="Q17" s="13"/>
      <c r="R17" s="43"/>
      <c r="S17" s="2">
        <f>R17*'Прайс цен'!X4</f>
        <v>0</v>
      </c>
      <c r="T17" s="2">
        <f t="shared" si="5"/>
        <v>0</v>
      </c>
      <c r="U17" s="43"/>
      <c r="V17" s="2">
        <f>U17*'Прайс цен'!X5</f>
        <v>0</v>
      </c>
      <c r="W17" s="2">
        <f t="shared" si="6"/>
        <v>0</v>
      </c>
      <c r="X17" s="43"/>
      <c r="Y17" s="2">
        <f>X17*'Прайс цен'!X6</f>
        <v>0</v>
      </c>
      <c r="Z17" s="2">
        <f t="shared" si="7"/>
        <v>0</v>
      </c>
      <c r="AA17" s="2">
        <f t="shared" si="8"/>
        <v>0</v>
      </c>
      <c r="AB17" s="2">
        <f t="shared" si="9"/>
        <v>0</v>
      </c>
    </row>
    <row r="18" spans="1:28" ht="15">
      <c r="A18" s="1">
        <v>16</v>
      </c>
      <c r="B18" s="96" t="str">
        <f>'Прайс цен'!B19</f>
        <v>ГТВ СБ ВП-06.01.02.01</v>
      </c>
      <c r="C18" s="97">
        <v>0.0013</v>
      </c>
      <c r="D18" s="12">
        <f>'Прайс цен'!X4*C18</f>
        <v>0.2379</v>
      </c>
      <c r="E18" s="12">
        <f t="shared" si="0"/>
        <v>0.0013</v>
      </c>
      <c r="F18" s="97">
        <v>0.0013</v>
      </c>
      <c r="G18" s="12">
        <f>'Прайс цен'!X5*F18</f>
        <v>0.31589999999999996</v>
      </c>
      <c r="H18" s="91">
        <f t="shared" si="1"/>
        <v>0.0013</v>
      </c>
      <c r="I18" s="97">
        <v>0.0012</v>
      </c>
      <c r="J18" s="12">
        <f>'Прайс цен'!X6*I18</f>
        <v>0.011796</v>
      </c>
      <c r="K18" s="12">
        <f t="shared" si="2"/>
        <v>0.0012</v>
      </c>
      <c r="L18" s="2">
        <f t="shared" si="3"/>
        <v>0.565596</v>
      </c>
      <c r="M18" s="79">
        <f t="shared" si="4"/>
        <v>0.0037999999999999996</v>
      </c>
      <c r="P18" s="1">
        <v>16</v>
      </c>
      <c r="Q18" s="13"/>
      <c r="R18" s="43"/>
      <c r="S18" s="2">
        <f>R18*'Прайс цен'!X4</f>
        <v>0</v>
      </c>
      <c r="T18" s="2">
        <f t="shared" si="5"/>
        <v>0</v>
      </c>
      <c r="U18" s="43"/>
      <c r="V18" s="2">
        <f>U18*'Прайс цен'!X5</f>
        <v>0</v>
      </c>
      <c r="W18" s="2">
        <f t="shared" si="6"/>
        <v>0</v>
      </c>
      <c r="X18" s="43"/>
      <c r="Y18" s="2">
        <f>X18*'Прайс цен'!X6</f>
        <v>0</v>
      </c>
      <c r="Z18" s="2">
        <f t="shared" si="7"/>
        <v>0</v>
      </c>
      <c r="AA18" s="2">
        <f t="shared" si="8"/>
        <v>0</v>
      </c>
      <c r="AB18" s="2">
        <f t="shared" si="9"/>
        <v>0</v>
      </c>
    </row>
    <row r="19" spans="1:28" ht="15">
      <c r="A19" s="1">
        <v>17</v>
      </c>
      <c r="B19" s="96" t="str">
        <f>'Прайс цен'!B20</f>
        <v>ГИП 075.00 СБ </v>
      </c>
      <c r="C19" s="97"/>
      <c r="D19" s="12">
        <f>'Прайс цен'!X4*C19</f>
        <v>0</v>
      </c>
      <c r="E19" s="12">
        <f>C19</f>
        <v>0</v>
      </c>
      <c r="F19" s="97"/>
      <c r="G19" s="12">
        <f>'Прайс цен'!X5*F19</f>
        <v>0</v>
      </c>
      <c r="H19" s="91">
        <f>F19</f>
        <v>0</v>
      </c>
      <c r="I19" s="97"/>
      <c r="J19" s="12">
        <f>'Прайс цен'!X6*I19</f>
        <v>0</v>
      </c>
      <c r="K19" s="12">
        <f aca="true" t="shared" si="10" ref="K19:K28">I19</f>
        <v>0</v>
      </c>
      <c r="L19" s="2">
        <f aca="true" t="shared" si="11" ref="L19:M23">SUM(D19,G19,J19)</f>
        <v>0</v>
      </c>
      <c r="M19" s="79">
        <f t="shared" si="11"/>
        <v>0</v>
      </c>
      <c r="P19" s="1">
        <v>17</v>
      </c>
      <c r="Q19" s="13"/>
      <c r="R19" s="43"/>
      <c r="S19" s="2">
        <f>R19*'Прайс цен'!X4</f>
        <v>0</v>
      </c>
      <c r="T19" s="2">
        <f t="shared" si="5"/>
        <v>0</v>
      </c>
      <c r="U19" s="43"/>
      <c r="V19" s="2">
        <f>U19*'Прайс цен'!X5</f>
        <v>0</v>
      </c>
      <c r="W19" s="2">
        <f t="shared" si="6"/>
        <v>0</v>
      </c>
      <c r="X19" s="43"/>
      <c r="Y19" s="2">
        <f>X19*'Прайс цен'!X6</f>
        <v>0</v>
      </c>
      <c r="Z19" s="2">
        <f t="shared" si="7"/>
        <v>0</v>
      </c>
      <c r="AA19" s="2">
        <f t="shared" si="8"/>
        <v>0</v>
      </c>
      <c r="AB19" s="2">
        <f t="shared" si="9"/>
        <v>0</v>
      </c>
    </row>
    <row r="20" spans="1:28" ht="15">
      <c r="A20" s="1">
        <v>18</v>
      </c>
      <c r="B20" s="96" t="str">
        <f>'Прайс цен'!B21</f>
        <v>ГИП 074.00 СБ </v>
      </c>
      <c r="C20" s="97"/>
      <c r="D20" s="12">
        <f>'Прайс цен'!X4*C20</f>
        <v>0</v>
      </c>
      <c r="E20" s="12">
        <f>C20</f>
        <v>0</v>
      </c>
      <c r="F20" s="97"/>
      <c r="G20" s="12">
        <f>'Прайс цен'!X5*F20</f>
        <v>0</v>
      </c>
      <c r="H20" s="91">
        <f>F20</f>
        <v>0</v>
      </c>
      <c r="I20" s="97"/>
      <c r="J20" s="12">
        <f>'Прайс цен'!X6*I20</f>
        <v>0</v>
      </c>
      <c r="K20" s="12">
        <f t="shared" si="10"/>
        <v>0</v>
      </c>
      <c r="L20" s="2">
        <f t="shared" si="11"/>
        <v>0</v>
      </c>
      <c r="M20" s="79">
        <f t="shared" si="11"/>
        <v>0</v>
      </c>
      <c r="P20" s="1">
        <v>18</v>
      </c>
      <c r="Q20" s="13"/>
      <c r="R20" s="43"/>
      <c r="S20" s="2">
        <f>R20*'Прайс цен'!X4</f>
        <v>0</v>
      </c>
      <c r="T20" s="2">
        <f t="shared" si="5"/>
        <v>0</v>
      </c>
      <c r="U20" s="43"/>
      <c r="V20" s="2">
        <f>U20*'Прайс цен'!X5</f>
        <v>0</v>
      </c>
      <c r="W20" s="2">
        <f t="shared" si="6"/>
        <v>0</v>
      </c>
      <c r="X20" s="43"/>
      <c r="Y20" s="2">
        <f>X20*'Прайс цен'!X6</f>
        <v>0</v>
      </c>
      <c r="Z20" s="2">
        <f t="shared" si="7"/>
        <v>0</v>
      </c>
      <c r="AA20" s="2">
        <f t="shared" si="8"/>
        <v>0</v>
      </c>
      <c r="AB20" s="2">
        <f t="shared" si="9"/>
        <v>0</v>
      </c>
    </row>
    <row r="21" spans="1:28" ht="15">
      <c r="A21" s="1">
        <v>19</v>
      </c>
      <c r="B21" s="96" t="str">
        <f>'Прайс цен'!B22</f>
        <v>ГТВ 083.00 СБ </v>
      </c>
      <c r="C21" s="97">
        <v>0.0143</v>
      </c>
      <c r="D21" s="12">
        <f>'Прайс цен'!X4*C21</f>
        <v>2.6169000000000002</v>
      </c>
      <c r="E21" s="12">
        <f>C21</f>
        <v>0.0143</v>
      </c>
      <c r="F21" s="97">
        <v>0.0179</v>
      </c>
      <c r="G21" s="12">
        <f>'Прайс цен'!X5*F21</f>
        <v>4.3496999999999995</v>
      </c>
      <c r="H21" s="91">
        <f>F21</f>
        <v>0.0179</v>
      </c>
      <c r="I21" s="97">
        <v>0.0136</v>
      </c>
      <c r="J21" s="12">
        <f>'Прайс цен'!X6*I21</f>
        <v>0.133688</v>
      </c>
      <c r="K21" s="12">
        <f t="shared" si="10"/>
        <v>0.0136</v>
      </c>
      <c r="L21" s="2">
        <f t="shared" si="11"/>
        <v>7.100288</v>
      </c>
      <c r="M21" s="79">
        <f t="shared" si="11"/>
        <v>0.0458</v>
      </c>
      <c r="P21" s="1">
        <v>19</v>
      </c>
      <c r="Q21" s="13"/>
      <c r="R21" s="43"/>
      <c r="S21" s="2">
        <f>R21*'Прайс цен'!X4</f>
        <v>0</v>
      </c>
      <c r="T21" s="2">
        <f t="shared" si="5"/>
        <v>0</v>
      </c>
      <c r="U21" s="43"/>
      <c r="V21" s="2">
        <f>U21*'Прайс цен'!X5</f>
        <v>0</v>
      </c>
      <c r="W21" s="2">
        <f t="shared" si="6"/>
        <v>0</v>
      </c>
      <c r="X21" s="43"/>
      <c r="Y21" s="2">
        <f>X21*'Прайс цен'!X6</f>
        <v>0</v>
      </c>
      <c r="Z21" s="2">
        <f t="shared" si="7"/>
        <v>0</v>
      </c>
      <c r="AA21" s="2">
        <f t="shared" si="8"/>
        <v>0</v>
      </c>
      <c r="AB21" s="2">
        <f t="shared" si="9"/>
        <v>0</v>
      </c>
    </row>
    <row r="22" spans="1:28" ht="15">
      <c r="A22" s="1">
        <v>20</v>
      </c>
      <c r="B22" s="96" t="str">
        <f>'Прайс цен'!B23</f>
        <v>ГТВ 084.00 СБ </v>
      </c>
      <c r="C22" s="97">
        <v>0.0156</v>
      </c>
      <c r="D22" s="12">
        <f>'Прайс цен'!X4*C22</f>
        <v>2.8548</v>
      </c>
      <c r="E22" s="12">
        <f>C22</f>
        <v>0.0156</v>
      </c>
      <c r="F22" s="97">
        <v>0.0194</v>
      </c>
      <c r="G22" s="12">
        <f>'Прайс цен'!X5*F22</f>
        <v>4.7142</v>
      </c>
      <c r="H22" s="91">
        <f>F22</f>
        <v>0.0194</v>
      </c>
      <c r="I22" s="97">
        <v>0.0175</v>
      </c>
      <c r="J22" s="12">
        <f>'Прайс цен'!X6*I22</f>
        <v>0.172025</v>
      </c>
      <c r="K22" s="12">
        <f t="shared" si="10"/>
        <v>0.0175</v>
      </c>
      <c r="L22" s="2">
        <f t="shared" si="11"/>
        <v>7.741025</v>
      </c>
      <c r="M22" s="79">
        <f t="shared" si="11"/>
        <v>0.052500000000000005</v>
      </c>
      <c r="P22" s="1">
        <v>20</v>
      </c>
      <c r="Q22" s="13"/>
      <c r="R22" s="43"/>
      <c r="S22" s="2">
        <f>R22*'Прайс цен'!X4</f>
        <v>0</v>
      </c>
      <c r="T22" s="2">
        <f t="shared" si="5"/>
        <v>0</v>
      </c>
      <c r="U22" s="43"/>
      <c r="V22" s="2">
        <f>U22*'Прайс цен'!X5</f>
        <v>0</v>
      </c>
      <c r="W22" s="2">
        <f t="shared" si="6"/>
        <v>0</v>
      </c>
      <c r="X22" s="43"/>
      <c r="Y22" s="2">
        <f>X22*'Прайс цен'!X6</f>
        <v>0</v>
      </c>
      <c r="Z22" s="2">
        <f t="shared" si="7"/>
        <v>0</v>
      </c>
      <c r="AA22" s="2">
        <f t="shared" si="8"/>
        <v>0</v>
      </c>
      <c r="AB22" s="2">
        <f t="shared" si="9"/>
        <v>0</v>
      </c>
    </row>
    <row r="23" spans="1:28" ht="15">
      <c r="A23" s="1">
        <v>21</v>
      </c>
      <c r="B23" s="96" t="str">
        <f>'Прайс цен'!B24</f>
        <v>ГТВ 0080</v>
      </c>
      <c r="C23" s="97"/>
      <c r="D23" s="12">
        <f>'Прайс цен'!X4*C23</f>
        <v>0</v>
      </c>
      <c r="E23" s="12">
        <f>C23</f>
        <v>0</v>
      </c>
      <c r="F23" s="97"/>
      <c r="G23" s="12">
        <f>'Прайс цен'!X5*F23</f>
        <v>0</v>
      </c>
      <c r="H23" s="91">
        <f>F23</f>
        <v>0</v>
      </c>
      <c r="I23" s="97"/>
      <c r="J23" s="12">
        <f>'Прайс цен'!X6*I23</f>
        <v>0</v>
      </c>
      <c r="K23" s="12">
        <f t="shared" si="10"/>
        <v>0</v>
      </c>
      <c r="L23" s="2">
        <f t="shared" si="11"/>
        <v>0</v>
      </c>
      <c r="M23" s="79">
        <f t="shared" si="11"/>
        <v>0</v>
      </c>
      <c r="P23" s="1">
        <v>21</v>
      </c>
      <c r="Q23" s="13"/>
      <c r="R23" s="43"/>
      <c r="S23" s="2">
        <f>R23*'Прайс цен'!X4</f>
        <v>0</v>
      </c>
      <c r="T23" s="2">
        <f t="shared" si="5"/>
        <v>0</v>
      </c>
      <c r="U23" s="43"/>
      <c r="V23" s="2">
        <f>U23*'Прайс цен'!X5</f>
        <v>0</v>
      </c>
      <c r="W23" s="2">
        <f t="shared" si="6"/>
        <v>0</v>
      </c>
      <c r="X23" s="43"/>
      <c r="Y23" s="2">
        <f>X23*'Прайс цен'!X6</f>
        <v>0</v>
      </c>
      <c r="Z23" s="2">
        <f t="shared" si="7"/>
        <v>0</v>
      </c>
      <c r="AA23" s="2">
        <f t="shared" si="8"/>
        <v>0</v>
      </c>
      <c r="AB23" s="2">
        <f t="shared" si="9"/>
        <v>0</v>
      </c>
    </row>
    <row r="24" spans="1:28" ht="15">
      <c r="A24" s="1">
        <v>22</v>
      </c>
      <c r="B24" s="96" t="str">
        <f>'Прайс цен'!B25</f>
        <v>ГТВ 023.00 Д СБ</v>
      </c>
      <c r="C24" s="98">
        <v>0.0294</v>
      </c>
      <c r="D24" s="12">
        <f>'Прайс цен'!X4*C24</f>
        <v>5.380199999999999</v>
      </c>
      <c r="E24" s="12">
        <f aca="true" t="shared" si="12" ref="E24:E34">C24</f>
        <v>0.0294</v>
      </c>
      <c r="F24" s="98">
        <v>0.0413</v>
      </c>
      <c r="G24" s="12">
        <f>'Прайс цен'!X5*F24</f>
        <v>10.035900000000002</v>
      </c>
      <c r="H24" s="91">
        <f aca="true" t="shared" si="13" ref="H24:H34">F24</f>
        <v>0.0413</v>
      </c>
      <c r="I24" s="98">
        <v>0.0274</v>
      </c>
      <c r="J24" s="12">
        <f>'Прайс цен'!X6*I24</f>
        <v>0.269342</v>
      </c>
      <c r="K24" s="12">
        <f t="shared" si="10"/>
        <v>0.0274</v>
      </c>
      <c r="L24" s="2">
        <f aca="true" t="shared" si="14" ref="L24:L32">SUM(D24,G24,J24)</f>
        <v>15.685442</v>
      </c>
      <c r="M24" s="79">
        <f aca="true" t="shared" si="15" ref="M24:M32">SUM(E24,H24,K24)</f>
        <v>0.09809999999999999</v>
      </c>
      <c r="P24" s="1">
        <v>22</v>
      </c>
      <c r="Q24" s="13"/>
      <c r="R24" s="43"/>
      <c r="S24" s="2">
        <f>R24*'Прайс цен'!X4</f>
        <v>0</v>
      </c>
      <c r="T24" s="2">
        <f t="shared" si="5"/>
        <v>0</v>
      </c>
      <c r="U24" s="43"/>
      <c r="V24" s="2">
        <f>U24*'Прайс цен'!X5</f>
        <v>0</v>
      </c>
      <c r="W24" s="2">
        <f t="shared" si="6"/>
        <v>0</v>
      </c>
      <c r="X24" s="43"/>
      <c r="Y24" s="2">
        <f>X24*'Прайс цен'!X6</f>
        <v>0</v>
      </c>
      <c r="Z24" s="2">
        <f t="shared" si="7"/>
        <v>0</v>
      </c>
      <c r="AA24" s="2">
        <f t="shared" si="8"/>
        <v>0</v>
      </c>
      <c r="AB24" s="2">
        <f t="shared" si="9"/>
        <v>0</v>
      </c>
    </row>
    <row r="25" spans="1:28" ht="15">
      <c r="A25" s="1">
        <v>23</v>
      </c>
      <c r="B25" s="96" t="str">
        <f>'Прайс цен'!B26</f>
        <v>ГТВ 022.00 Д СБ</v>
      </c>
      <c r="C25" s="98">
        <v>0.039</v>
      </c>
      <c r="D25" s="12">
        <f>'Прайс цен'!X4*C25</f>
        <v>7.137</v>
      </c>
      <c r="E25" s="12">
        <f t="shared" si="12"/>
        <v>0.039</v>
      </c>
      <c r="F25" s="98">
        <v>0.0549</v>
      </c>
      <c r="G25" s="12">
        <f>'Прайс цен'!X5*F25</f>
        <v>13.3407</v>
      </c>
      <c r="H25" s="91">
        <f t="shared" si="13"/>
        <v>0.0549</v>
      </c>
      <c r="I25" s="98">
        <v>0.0293</v>
      </c>
      <c r="J25" s="12">
        <f>'Прайс цен'!X6*I25</f>
        <v>0.288019</v>
      </c>
      <c r="K25" s="12">
        <f t="shared" si="10"/>
        <v>0.0293</v>
      </c>
      <c r="L25" s="2">
        <f t="shared" si="14"/>
        <v>20.765718999999997</v>
      </c>
      <c r="M25" s="79">
        <f t="shared" si="15"/>
        <v>0.1232</v>
      </c>
      <c r="P25" s="1">
        <v>23</v>
      </c>
      <c r="Q25" s="13"/>
      <c r="R25" s="43"/>
      <c r="S25" s="2">
        <f>R25*'Прайс цен'!X4</f>
        <v>0</v>
      </c>
      <c r="T25" s="2">
        <f t="shared" si="5"/>
        <v>0</v>
      </c>
      <c r="U25" s="43"/>
      <c r="V25" s="2">
        <f>U25*'Прайс цен'!X5</f>
        <v>0</v>
      </c>
      <c r="W25" s="2">
        <f t="shared" si="6"/>
        <v>0</v>
      </c>
      <c r="X25" s="43"/>
      <c r="Y25" s="2">
        <f>X25*'Прайс цен'!X6</f>
        <v>0</v>
      </c>
      <c r="Z25" s="2">
        <f t="shared" si="7"/>
        <v>0</v>
      </c>
      <c r="AA25" s="2">
        <f t="shared" si="8"/>
        <v>0</v>
      </c>
      <c r="AB25" s="2">
        <f t="shared" si="9"/>
        <v>0</v>
      </c>
    </row>
    <row r="26" spans="1:28" ht="15">
      <c r="A26" s="1">
        <v>24</v>
      </c>
      <c r="B26" s="96" t="str">
        <f>'Прайс цен'!B27</f>
        <v>ГТВ 072.00 Д СБ</v>
      </c>
      <c r="C26" s="98">
        <v>0.0163</v>
      </c>
      <c r="D26" s="12">
        <f>'Прайс цен'!X4*C26</f>
        <v>2.9829</v>
      </c>
      <c r="E26" s="12">
        <f t="shared" si="12"/>
        <v>0.0163</v>
      </c>
      <c r="F26" s="98">
        <v>0.023</v>
      </c>
      <c r="G26" s="12">
        <f>'Прайс цен'!X5*F26</f>
        <v>5.5889999999999995</v>
      </c>
      <c r="H26" s="91">
        <f t="shared" si="13"/>
        <v>0.023</v>
      </c>
      <c r="I26" s="98">
        <v>0.0186</v>
      </c>
      <c r="J26" s="12">
        <f>'Прайс цен'!X6*I26</f>
        <v>0.18283799999999997</v>
      </c>
      <c r="K26" s="12">
        <f t="shared" si="10"/>
        <v>0.0186</v>
      </c>
      <c r="L26" s="2">
        <f t="shared" si="14"/>
        <v>8.754738</v>
      </c>
      <c r="M26" s="79">
        <f t="shared" si="15"/>
        <v>0.0579</v>
      </c>
      <c r="P26" s="1">
        <v>24</v>
      </c>
      <c r="Q26" s="13"/>
      <c r="R26" s="43"/>
      <c r="S26" s="2">
        <f>R26*'Прайс цен'!X4</f>
        <v>0</v>
      </c>
      <c r="T26" s="2">
        <f t="shared" si="5"/>
        <v>0</v>
      </c>
      <c r="U26" s="43"/>
      <c r="V26" s="2">
        <f>U26*'Прайс цен'!X5</f>
        <v>0</v>
      </c>
      <c r="W26" s="2">
        <f t="shared" si="6"/>
        <v>0</v>
      </c>
      <c r="X26" s="43"/>
      <c r="Y26" s="2">
        <f>X26*'Прайс цен'!X6</f>
        <v>0</v>
      </c>
      <c r="Z26" s="2">
        <f t="shared" si="7"/>
        <v>0</v>
      </c>
      <c r="AA26" s="2">
        <f t="shared" si="8"/>
        <v>0</v>
      </c>
      <c r="AB26" s="2">
        <f t="shared" si="9"/>
        <v>0</v>
      </c>
    </row>
    <row r="27" spans="1:28" ht="15">
      <c r="A27" s="1">
        <v>25</v>
      </c>
      <c r="B27" s="96" t="str">
        <f>'Прайс цен'!B28</f>
        <v>ГТВ 073.00 Д СБ</v>
      </c>
      <c r="C27" s="98">
        <v>0.0224</v>
      </c>
      <c r="D27" s="12">
        <f>'Прайс цен'!X4*C27</f>
        <v>4.0992</v>
      </c>
      <c r="E27" s="12">
        <f t="shared" si="12"/>
        <v>0.0224</v>
      </c>
      <c r="F27" s="98">
        <v>0.0316</v>
      </c>
      <c r="G27" s="12">
        <f>'Прайс цен'!X5*F27</f>
        <v>7.678800000000001</v>
      </c>
      <c r="H27" s="91">
        <f t="shared" si="13"/>
        <v>0.0316</v>
      </c>
      <c r="I27" s="98">
        <v>0.0218</v>
      </c>
      <c r="J27" s="12">
        <f>'Прайс цен'!X6*I27</f>
        <v>0.214294</v>
      </c>
      <c r="K27" s="12">
        <f t="shared" si="10"/>
        <v>0.0218</v>
      </c>
      <c r="L27" s="2">
        <f t="shared" si="14"/>
        <v>11.992294000000001</v>
      </c>
      <c r="M27" s="79">
        <f t="shared" si="15"/>
        <v>0.0758</v>
      </c>
      <c r="P27" s="1">
        <v>25</v>
      </c>
      <c r="Q27" s="13"/>
      <c r="R27" s="43"/>
      <c r="S27" s="2">
        <f>R27*'Прайс цен'!X4</f>
        <v>0</v>
      </c>
      <c r="T27" s="2">
        <f t="shared" si="5"/>
        <v>0</v>
      </c>
      <c r="U27" s="43"/>
      <c r="V27" s="2">
        <f>U27*'Прайс цен'!X5</f>
        <v>0</v>
      </c>
      <c r="W27" s="2">
        <f t="shared" si="6"/>
        <v>0</v>
      </c>
      <c r="X27" s="43"/>
      <c r="Y27" s="2">
        <f>X27*'Прайс цен'!X6</f>
        <v>0</v>
      </c>
      <c r="Z27" s="2">
        <f t="shared" si="7"/>
        <v>0</v>
      </c>
      <c r="AA27" s="2">
        <f t="shared" si="8"/>
        <v>0</v>
      </c>
      <c r="AB27" s="2">
        <f t="shared" si="9"/>
        <v>0</v>
      </c>
    </row>
    <row r="28" spans="1:13" ht="15">
      <c r="A28" s="1">
        <v>26</v>
      </c>
      <c r="B28" s="96" t="str">
        <f>'Прайс цен'!B29</f>
        <v>ГТВ 022.00 Б1 СБ</v>
      </c>
      <c r="C28" s="98">
        <v>0.0367</v>
      </c>
      <c r="D28" s="12">
        <f>'Прайс цен'!X4*C28</f>
        <v>6.716100000000001</v>
      </c>
      <c r="E28" s="12">
        <f t="shared" si="12"/>
        <v>0.0367</v>
      </c>
      <c r="F28" s="98">
        <v>0.0516</v>
      </c>
      <c r="G28" s="12">
        <f>'Прайс цен'!X5*F28</f>
        <v>12.5388</v>
      </c>
      <c r="H28" s="91">
        <f t="shared" si="13"/>
        <v>0.0516</v>
      </c>
      <c r="I28" s="98">
        <v>0.0342</v>
      </c>
      <c r="J28" s="12">
        <f>'Прайс цен'!X6*I28</f>
        <v>0.33618600000000004</v>
      </c>
      <c r="K28" s="12">
        <f t="shared" si="10"/>
        <v>0.0342</v>
      </c>
      <c r="L28" s="2">
        <f t="shared" si="14"/>
        <v>19.591086</v>
      </c>
      <c r="M28" s="79">
        <f t="shared" si="15"/>
        <v>0.1225</v>
      </c>
    </row>
    <row r="29" spans="1:13" ht="15">
      <c r="A29" s="1">
        <v>27</v>
      </c>
      <c r="B29" s="96" t="str">
        <f>'Прайс цен'!B30</f>
        <v>ГТВ 023.00 Б1 СБ</v>
      </c>
      <c r="C29" s="98">
        <v>0.0488</v>
      </c>
      <c r="D29" s="12">
        <f>'Прайс цен'!X4*C29</f>
        <v>8.9304</v>
      </c>
      <c r="E29" s="12">
        <f t="shared" si="12"/>
        <v>0.0488</v>
      </c>
      <c r="F29" s="98">
        <v>0.0686</v>
      </c>
      <c r="G29" s="12">
        <f>'Прайс цен'!X5*F29</f>
        <v>16.6698</v>
      </c>
      <c r="H29" s="91">
        <f t="shared" si="13"/>
        <v>0.0686</v>
      </c>
      <c r="I29" s="98">
        <v>0.0366</v>
      </c>
      <c r="J29" s="12">
        <f>'Прайс цен'!X6*I29</f>
        <v>0.359778</v>
      </c>
      <c r="K29" s="12">
        <f aca="true" t="shared" si="16" ref="K29:K34">I29</f>
        <v>0.0366</v>
      </c>
      <c r="L29" s="2">
        <f t="shared" si="14"/>
        <v>25.959978</v>
      </c>
      <c r="M29" s="79">
        <f t="shared" si="15"/>
        <v>0.154</v>
      </c>
    </row>
    <row r="30" spans="1:13" ht="15">
      <c r="A30" s="1">
        <v>28</v>
      </c>
      <c r="B30" s="96" t="str">
        <f>'Прайс цен'!B31</f>
        <v>ГТВ 041.36.00 А СБ </v>
      </c>
      <c r="C30" s="98">
        <v>0.0167</v>
      </c>
      <c r="D30" s="12">
        <f>'Прайс цен'!X4*C30</f>
        <v>3.0561</v>
      </c>
      <c r="E30" s="12">
        <f t="shared" si="12"/>
        <v>0.0167</v>
      </c>
      <c r="F30" s="98">
        <v>0.0237</v>
      </c>
      <c r="G30" s="12">
        <f>'Прайс цен'!X5*F30</f>
        <v>5.7591</v>
      </c>
      <c r="H30" s="91">
        <f t="shared" si="13"/>
        <v>0.0237</v>
      </c>
      <c r="I30" s="98">
        <v>0.0209</v>
      </c>
      <c r="J30" s="12">
        <f>'Прайс цен'!X6*I30</f>
        <v>0.205447</v>
      </c>
      <c r="K30" s="12">
        <f t="shared" si="16"/>
        <v>0.0209</v>
      </c>
      <c r="L30" s="2">
        <f t="shared" si="14"/>
        <v>9.020647</v>
      </c>
      <c r="M30" s="79">
        <f t="shared" si="15"/>
        <v>0.06129999999999999</v>
      </c>
    </row>
    <row r="31" spans="1:13" ht="15">
      <c r="A31" s="1">
        <v>29</v>
      </c>
      <c r="B31" s="96" t="str">
        <f>'Прайс цен'!B32</f>
        <v>ГТВ 095.00 А СБ </v>
      </c>
      <c r="C31" s="98">
        <v>0.0159</v>
      </c>
      <c r="D31" s="12">
        <f>'Прайс цен'!X4*C31</f>
        <v>2.9097</v>
      </c>
      <c r="E31" s="12">
        <f t="shared" si="12"/>
        <v>0.0159</v>
      </c>
      <c r="F31" s="98">
        <v>0.0225</v>
      </c>
      <c r="G31" s="12">
        <f>'Прайс цен'!X5*F31</f>
        <v>5.467499999999999</v>
      </c>
      <c r="H31" s="91">
        <f t="shared" si="13"/>
        <v>0.0225</v>
      </c>
      <c r="I31" s="98">
        <v>0.0193</v>
      </c>
      <c r="J31" s="12">
        <f>'Прайс цен'!X6*I31</f>
        <v>0.18971900000000003</v>
      </c>
      <c r="K31" s="12">
        <f t="shared" si="16"/>
        <v>0.0193</v>
      </c>
      <c r="L31" s="2">
        <f t="shared" si="14"/>
        <v>8.566918999999999</v>
      </c>
      <c r="M31" s="79">
        <f t="shared" si="15"/>
        <v>0.0577</v>
      </c>
    </row>
    <row r="32" spans="1:13" ht="15">
      <c r="A32" s="1">
        <v>30</v>
      </c>
      <c r="B32" s="96" t="str">
        <f>'Прайс цен'!B33</f>
        <v>ГТВ 015.00-04 СБ</v>
      </c>
      <c r="C32" s="98">
        <v>0.0103</v>
      </c>
      <c r="D32" s="12">
        <f>'Прайс цен'!X4*C32</f>
        <v>1.8849</v>
      </c>
      <c r="E32" s="12">
        <f t="shared" si="12"/>
        <v>0.0103</v>
      </c>
      <c r="F32" s="98">
        <v>0.013</v>
      </c>
      <c r="G32" s="12">
        <f>'Прайс цен'!X5*F32</f>
        <v>3.159</v>
      </c>
      <c r="H32" s="91">
        <f t="shared" si="13"/>
        <v>0.013</v>
      </c>
      <c r="I32" s="98">
        <v>0.0087</v>
      </c>
      <c r="J32" s="12">
        <f>'Прайс цен'!X6*I32</f>
        <v>0.085521</v>
      </c>
      <c r="K32" s="12">
        <f t="shared" si="16"/>
        <v>0.0087</v>
      </c>
      <c r="L32" s="2">
        <f t="shared" si="14"/>
        <v>5.129421</v>
      </c>
      <c r="M32" s="79">
        <f t="shared" si="15"/>
        <v>0.032</v>
      </c>
    </row>
    <row r="33" spans="1:13" ht="15.75" thickBot="1">
      <c r="A33" s="1">
        <v>31</v>
      </c>
      <c r="B33" s="96" t="str">
        <f>'Прайс цен'!B34</f>
        <v>ГТВ 012.40.00 Э СБ</v>
      </c>
      <c r="C33" s="98">
        <v>0.0103</v>
      </c>
      <c r="D33" s="12">
        <f>'Прайс цен'!X4*C33</f>
        <v>1.8849</v>
      </c>
      <c r="E33" s="12">
        <f t="shared" si="12"/>
        <v>0.0103</v>
      </c>
      <c r="F33" s="98">
        <v>0.0145</v>
      </c>
      <c r="G33" s="12">
        <f>'Прайс цен'!X5*F33</f>
        <v>3.5235000000000003</v>
      </c>
      <c r="H33" s="91">
        <f t="shared" si="13"/>
        <v>0.0145</v>
      </c>
      <c r="I33" s="98">
        <v>0.0097</v>
      </c>
      <c r="J33" s="12">
        <f>'Прайс цен'!X6*I33</f>
        <v>0.095351</v>
      </c>
      <c r="K33" s="12">
        <f t="shared" si="16"/>
        <v>0.0097</v>
      </c>
      <c r="L33" s="2">
        <f aca="true" t="shared" si="17" ref="L33:M39">SUM(D33,G33,J33)</f>
        <v>5.503751</v>
      </c>
      <c r="M33" s="80">
        <f t="shared" si="17"/>
        <v>0.0345</v>
      </c>
    </row>
    <row r="34" spans="1:13" ht="15.75" thickBot="1">
      <c r="A34" s="1">
        <v>32</v>
      </c>
      <c r="B34" s="96" t="str">
        <f>'Прайс цен'!B35</f>
        <v>ГТВ 030.40.00 Э СБ</v>
      </c>
      <c r="C34" s="98">
        <v>0.0155</v>
      </c>
      <c r="D34" s="12">
        <f>'Прайс цен'!X4*C34</f>
        <v>2.8365</v>
      </c>
      <c r="E34" s="12">
        <f t="shared" si="12"/>
        <v>0.0155</v>
      </c>
      <c r="F34" s="98">
        <v>0.0218</v>
      </c>
      <c r="G34" s="12">
        <f>'Прайс цен'!X5*F34</f>
        <v>5.2974</v>
      </c>
      <c r="H34" s="91">
        <f t="shared" si="13"/>
        <v>0.0218</v>
      </c>
      <c r="I34" s="98">
        <v>0.0146</v>
      </c>
      <c r="J34" s="12">
        <f>'Прайс цен'!X6*I34</f>
        <v>0.143518</v>
      </c>
      <c r="K34" s="12">
        <f t="shared" si="16"/>
        <v>0.0146</v>
      </c>
      <c r="L34" s="2">
        <f t="shared" si="17"/>
        <v>8.277418</v>
      </c>
      <c r="M34" s="80">
        <f t="shared" si="17"/>
        <v>0.0519</v>
      </c>
    </row>
    <row r="35" spans="1:13" ht="15">
      <c r="A35" s="1">
        <v>33</v>
      </c>
      <c r="B35" s="96" t="str">
        <f>'Прайс цен'!B36</f>
        <v>ГТВ 129.00 СБ</v>
      </c>
      <c r="C35" s="98">
        <v>0.0154</v>
      </c>
      <c r="D35" s="12">
        <f>'Прайс цен'!X4*C35</f>
        <v>2.8182</v>
      </c>
      <c r="E35" s="12">
        <f>C35</f>
        <v>0.0154</v>
      </c>
      <c r="F35" s="98">
        <v>0.0217</v>
      </c>
      <c r="G35" s="12">
        <f>'Прайс цен'!X5*F35</f>
        <v>5.2731</v>
      </c>
      <c r="H35" s="91">
        <f>F35</f>
        <v>0.0217</v>
      </c>
      <c r="I35" s="98">
        <v>0.0145</v>
      </c>
      <c r="J35" s="12">
        <f>'Прайс цен'!X6*I35</f>
        <v>0.142535</v>
      </c>
      <c r="K35" s="12">
        <f>I35</f>
        <v>0.0145</v>
      </c>
      <c r="L35" s="2">
        <f t="shared" si="17"/>
        <v>8.233835000000001</v>
      </c>
      <c r="M35" s="2">
        <f t="shared" si="17"/>
        <v>0.0516</v>
      </c>
    </row>
    <row r="36" spans="1:13" ht="15">
      <c r="A36" s="1">
        <v>34</v>
      </c>
      <c r="B36" s="96" t="str">
        <f>'Прайс цен'!B37</f>
        <v>ГТВ 015.00 А-02 СБ</v>
      </c>
      <c r="C36" s="98">
        <v>0.0103</v>
      </c>
      <c r="D36" s="12">
        <f>'Прайс цен'!X4*C36</f>
        <v>1.8849</v>
      </c>
      <c r="E36" s="12">
        <f>C36</f>
        <v>0.0103</v>
      </c>
      <c r="F36" s="98">
        <v>0.013</v>
      </c>
      <c r="G36" s="12">
        <f>'Прайс цен'!X5*F36</f>
        <v>3.159</v>
      </c>
      <c r="H36" s="91">
        <f>F36</f>
        <v>0.013</v>
      </c>
      <c r="I36" s="98">
        <v>0.0087</v>
      </c>
      <c r="J36" s="12">
        <f>'Прайс цен'!X6*I36</f>
        <v>0.085521</v>
      </c>
      <c r="K36" s="12">
        <f>I36</f>
        <v>0.0087</v>
      </c>
      <c r="L36" s="2">
        <f t="shared" si="17"/>
        <v>5.129421</v>
      </c>
      <c r="M36" s="79">
        <f t="shared" si="17"/>
        <v>0.032</v>
      </c>
    </row>
    <row r="37" spans="1:13" ht="15">
      <c r="A37" s="1">
        <v>35</v>
      </c>
      <c r="B37" s="96" t="str">
        <f>'Прайс цен'!B38</f>
        <v>ГТВ 146.00 СБ</v>
      </c>
      <c r="C37" s="114"/>
      <c r="D37" s="12">
        <f>'Прайс цен'!X4*C37</f>
        <v>0</v>
      </c>
      <c r="E37" s="1"/>
      <c r="F37" s="114"/>
      <c r="G37" s="12">
        <f>'Прайс цен'!X5*F37</f>
        <v>0</v>
      </c>
      <c r="H37" s="1"/>
      <c r="I37" s="114"/>
      <c r="J37" s="12">
        <f>'Прайс цен'!X6*I37</f>
        <v>0</v>
      </c>
      <c r="K37" s="1"/>
      <c r="L37" s="2">
        <f t="shared" si="17"/>
        <v>0</v>
      </c>
      <c r="M37" s="79">
        <f t="shared" si="17"/>
        <v>0</v>
      </c>
    </row>
    <row r="38" spans="1:13" ht="15">
      <c r="A38" s="1">
        <v>36</v>
      </c>
      <c r="B38" s="96" t="str">
        <f>'Прайс цен'!B39</f>
        <v>ГТВ 012.36.00 Э СБ</v>
      </c>
      <c r="C38" s="114"/>
      <c r="D38" s="12">
        <f>'Прайс цен'!X4*C38</f>
        <v>0</v>
      </c>
      <c r="E38" s="1"/>
      <c r="F38" s="114"/>
      <c r="G38" s="12">
        <f>'Прайс цен'!X5*F38</f>
        <v>0</v>
      </c>
      <c r="H38" s="1"/>
      <c r="I38" s="114"/>
      <c r="J38" s="12">
        <f>'Прайс цен'!X6*I38</f>
        <v>0</v>
      </c>
      <c r="K38" s="1"/>
      <c r="L38" s="2">
        <f t="shared" si="17"/>
        <v>0</v>
      </c>
      <c r="M38" s="79">
        <f t="shared" si="17"/>
        <v>0</v>
      </c>
    </row>
    <row r="39" spans="1:13" ht="15">
      <c r="A39" s="1">
        <v>37</v>
      </c>
      <c r="B39" s="96" t="str">
        <f>'Прайс цен'!B40</f>
        <v>ГТВ 031.36.00 Э СБ</v>
      </c>
      <c r="C39" s="114"/>
      <c r="D39" s="12">
        <f>'Прайс цен'!X4*C39</f>
        <v>0</v>
      </c>
      <c r="E39" s="1"/>
      <c r="F39" s="114"/>
      <c r="G39" s="12">
        <f>'Прайс цен'!X5*F39</f>
        <v>0</v>
      </c>
      <c r="H39" s="1"/>
      <c r="I39" s="114"/>
      <c r="J39" s="12">
        <f>'Прайс цен'!X6*I39</f>
        <v>0</v>
      </c>
      <c r="K39" s="1"/>
      <c r="L39" s="2">
        <f t="shared" si="17"/>
        <v>0</v>
      </c>
      <c r="M39" s="79">
        <f t="shared" si="17"/>
        <v>0</v>
      </c>
    </row>
  </sheetData>
  <sheetProtection/>
  <mergeCells count="10">
    <mergeCell ref="Q1:Q2"/>
    <mergeCell ref="R1:T1"/>
    <mergeCell ref="U1:W1"/>
    <mergeCell ref="X1:Z1"/>
    <mergeCell ref="C1:E1"/>
    <mergeCell ref="B1:B2"/>
    <mergeCell ref="A1:A2"/>
    <mergeCell ref="P1:P2"/>
    <mergeCell ref="F1:H1"/>
    <mergeCell ref="I1:K1"/>
  </mergeCells>
  <printOptions/>
  <pageMargins left="0.11811023622047245" right="0.11811023622047245" top="0.15748031496062992" bottom="0.15748031496062992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9"/>
  <sheetViews>
    <sheetView zoomScalePageLayoutView="0" workbookViewId="0" topLeftCell="A1">
      <pane xSplit="1" ySplit="3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140625" defaultRowHeight="15" outlineLevelCol="2"/>
  <cols>
    <col min="1" max="1" width="47.00390625" style="101" bestFit="1" customWidth="1"/>
    <col min="2" max="2" width="21.8515625" style="59" bestFit="1" customWidth="1" outlineLevel="1"/>
    <col min="3" max="3" width="5.7109375" style="59" customWidth="1" outlineLevel="2"/>
    <col min="4" max="4" width="4.8515625" style="59" customWidth="1" outlineLevel="2"/>
    <col min="5" max="5" width="13.8515625" style="59" customWidth="1" outlineLevel="1"/>
    <col min="6" max="6" width="5.00390625" style="59" customWidth="1" outlineLevel="1"/>
    <col min="7" max="7" width="5.7109375" style="59" customWidth="1" outlineLevel="2"/>
    <col min="8" max="8" width="4.8515625" style="59" customWidth="1" outlineLevel="2"/>
    <col min="9" max="9" width="13.421875" style="59" customWidth="1" outlineLevel="1"/>
    <col min="10" max="10" width="6.140625" style="59" customWidth="1" outlineLevel="1"/>
    <col min="11" max="11" width="6.57421875" style="59" customWidth="1" outlineLevel="2"/>
    <col min="12" max="12" width="5.7109375" style="59" customWidth="1" outlineLevel="2"/>
    <col min="13" max="13" width="12.421875" style="59" bestFit="1" customWidth="1" outlineLevel="1"/>
    <col min="14" max="14" width="6.140625" style="59" customWidth="1" outlineLevel="1"/>
    <col min="15" max="15" width="8.57421875" style="59" customWidth="1" outlineLevel="1"/>
    <col min="16" max="16" width="6.57421875" style="59" customWidth="1" outlineLevel="2"/>
    <col min="17" max="17" width="8.8515625" style="59" customWidth="1" outlineLevel="2"/>
    <col min="18" max="18" width="10.421875" style="59" bestFit="1" customWidth="1" outlineLevel="1"/>
    <col min="19" max="19" width="6.140625" style="59" customWidth="1" outlineLevel="1"/>
    <col min="20" max="20" width="8.57421875" style="59" customWidth="1" outlineLevel="1"/>
    <col min="21" max="21" width="5.7109375" style="59" customWidth="1" outlineLevel="2"/>
    <col min="22" max="22" width="8.421875" style="59" customWidth="1" outlineLevel="2"/>
    <col min="23" max="23" width="10.421875" style="59" bestFit="1" customWidth="1" outlineLevel="1"/>
    <col min="24" max="24" width="6.140625" style="59" customWidth="1" outlineLevel="1"/>
    <col min="25" max="25" width="8.57421875" style="59" customWidth="1" outlineLevel="1"/>
    <col min="26" max="26" width="5.140625" style="59" customWidth="1" outlineLevel="2"/>
    <col min="27" max="27" width="9.7109375" style="59" customWidth="1" outlineLevel="2"/>
    <col min="28" max="28" width="15.421875" style="59" bestFit="1" customWidth="1"/>
    <col min="29" max="29" width="9.28125" style="59" customWidth="1"/>
    <col min="30" max="30" width="9.421875" style="59" bestFit="1" customWidth="1"/>
    <col min="31" max="31" width="10.57421875" style="59" bestFit="1" customWidth="1"/>
    <col min="32" max="32" width="11.7109375" style="59" bestFit="1" customWidth="1"/>
    <col min="33" max="33" width="9.421875" style="59" bestFit="1" customWidth="1"/>
    <col min="34" max="34" width="11.57421875" style="59" bestFit="1" customWidth="1"/>
    <col min="35" max="37" width="11.8515625" style="59" customWidth="1"/>
    <col min="38" max="38" width="12.140625" style="59" customWidth="1"/>
    <col min="39" max="41" width="9.140625" style="59" customWidth="1"/>
  </cols>
  <sheetData>
    <row r="1" spans="1:30" ht="27.75" customHeight="1">
      <c r="A1" s="208" t="s">
        <v>24</v>
      </c>
      <c r="B1" s="147" t="s">
        <v>21</v>
      </c>
      <c r="C1" s="148"/>
      <c r="D1" s="149"/>
      <c r="E1" s="150" t="s">
        <v>20</v>
      </c>
      <c r="F1" s="151"/>
      <c r="G1" s="151"/>
      <c r="H1" s="152"/>
      <c r="I1" s="150" t="s">
        <v>20</v>
      </c>
      <c r="J1" s="151"/>
      <c r="K1" s="151"/>
      <c r="L1" s="152"/>
      <c r="M1" s="150" t="s">
        <v>109</v>
      </c>
      <c r="N1" s="151"/>
      <c r="O1" s="151"/>
      <c r="P1" s="151"/>
      <c r="Q1" s="152"/>
      <c r="R1" s="150" t="s">
        <v>110</v>
      </c>
      <c r="S1" s="151"/>
      <c r="T1" s="151"/>
      <c r="U1" s="151"/>
      <c r="V1" s="152"/>
      <c r="W1" s="150" t="s">
        <v>111</v>
      </c>
      <c r="X1" s="151"/>
      <c r="Y1" s="151"/>
      <c r="Z1" s="151"/>
      <c r="AA1" s="153"/>
      <c r="AB1" s="200" t="s">
        <v>113</v>
      </c>
      <c r="AC1" s="203" t="s">
        <v>114</v>
      </c>
      <c r="AD1" s="67"/>
    </row>
    <row r="2" spans="1:30" ht="15.75" customHeight="1">
      <c r="A2" s="208"/>
      <c r="B2" s="193" t="s">
        <v>106</v>
      </c>
      <c r="C2" s="198" t="s">
        <v>18</v>
      </c>
      <c r="D2" s="198" t="s">
        <v>19</v>
      </c>
      <c r="E2" s="193" t="s">
        <v>108</v>
      </c>
      <c r="F2" s="193" t="s">
        <v>107</v>
      </c>
      <c r="G2" s="198" t="s">
        <v>18</v>
      </c>
      <c r="H2" s="198" t="s">
        <v>19</v>
      </c>
      <c r="I2" s="193" t="s">
        <v>108</v>
      </c>
      <c r="J2" s="193" t="s">
        <v>107</v>
      </c>
      <c r="K2" s="198" t="s">
        <v>18</v>
      </c>
      <c r="L2" s="198" t="s">
        <v>19</v>
      </c>
      <c r="M2" s="193" t="s">
        <v>112</v>
      </c>
      <c r="N2" s="193" t="s">
        <v>107</v>
      </c>
      <c r="O2" s="194" t="s">
        <v>32</v>
      </c>
      <c r="P2" s="198" t="s">
        <v>18</v>
      </c>
      <c r="Q2" s="196" t="s">
        <v>115</v>
      </c>
      <c r="R2" s="193" t="s">
        <v>112</v>
      </c>
      <c r="S2" s="193" t="s">
        <v>107</v>
      </c>
      <c r="T2" s="194" t="s">
        <v>32</v>
      </c>
      <c r="U2" s="198" t="s">
        <v>18</v>
      </c>
      <c r="V2" s="196" t="s">
        <v>115</v>
      </c>
      <c r="W2" s="193" t="s">
        <v>112</v>
      </c>
      <c r="X2" s="193" t="s">
        <v>107</v>
      </c>
      <c r="Y2" s="194" t="s">
        <v>32</v>
      </c>
      <c r="Z2" s="198" t="s">
        <v>18</v>
      </c>
      <c r="AA2" s="206" t="s">
        <v>115</v>
      </c>
      <c r="AB2" s="201"/>
      <c r="AC2" s="204"/>
      <c r="AD2" s="67"/>
    </row>
    <row r="3" spans="1:35" ht="15.75" thickBot="1">
      <c r="A3" s="208"/>
      <c r="B3" s="194"/>
      <c r="C3" s="199"/>
      <c r="D3" s="199"/>
      <c r="E3" s="194"/>
      <c r="F3" s="194"/>
      <c r="G3" s="199"/>
      <c r="H3" s="199"/>
      <c r="I3" s="194"/>
      <c r="J3" s="194"/>
      <c r="K3" s="199"/>
      <c r="L3" s="199"/>
      <c r="M3" s="194"/>
      <c r="N3" s="194"/>
      <c r="O3" s="195"/>
      <c r="P3" s="199"/>
      <c r="Q3" s="197"/>
      <c r="R3" s="194"/>
      <c r="S3" s="194"/>
      <c r="T3" s="195"/>
      <c r="U3" s="199"/>
      <c r="V3" s="197"/>
      <c r="W3" s="194"/>
      <c r="X3" s="194"/>
      <c r="Y3" s="195"/>
      <c r="Z3" s="199"/>
      <c r="AA3" s="207"/>
      <c r="AB3" s="202"/>
      <c r="AC3" s="205"/>
      <c r="AD3" s="67"/>
      <c r="AE3" s="10"/>
      <c r="AF3" s="10"/>
      <c r="AG3" s="10"/>
      <c r="AH3" s="10"/>
      <c r="AI3" s="10"/>
    </row>
    <row r="4" spans="1:35" ht="15.75" thickBot="1">
      <c r="A4" s="99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9"/>
      <c r="O4" s="9"/>
      <c r="P4" s="9"/>
      <c r="Q4" s="9"/>
      <c r="R4" s="7"/>
      <c r="S4" s="9"/>
      <c r="T4" s="9"/>
      <c r="U4" s="9"/>
      <c r="V4" s="9"/>
      <c r="W4" s="7"/>
      <c r="X4" s="9"/>
      <c r="Y4" s="9"/>
      <c r="Z4" s="9"/>
      <c r="AA4" s="63"/>
      <c r="AB4" s="68"/>
      <c r="AC4" s="87"/>
      <c r="AD4" s="10"/>
      <c r="AE4" s="10"/>
      <c r="AF4" s="10"/>
      <c r="AG4" s="10"/>
      <c r="AH4" s="10"/>
      <c r="AI4" s="10"/>
    </row>
    <row r="5" spans="1:33" ht="13.5" customHeight="1">
      <c r="A5" s="53" t="s">
        <v>52</v>
      </c>
      <c r="B5" s="142"/>
      <c r="C5" s="51">
        <f>SUMIF('Прайс цен'!B:B,B5,'Прайс цен'!D:D)+SUMIF('передел арм.шипов'!B:B,B5,'передел арм.шипов'!L:M)</f>
        <v>0</v>
      </c>
      <c r="D5" s="51">
        <f>SUMIF('Прайс цен'!B:B,B5,'Прайс цен'!E:E)+SUMIF('передел арм.шипов'!B:B,B5,'передел арм.шипов'!M:M)</f>
        <v>0</v>
      </c>
      <c r="E5" s="144"/>
      <c r="F5" s="60"/>
      <c r="G5" s="51">
        <f>(SUMIF('Прайс цен'!K:K,E5,'Прайс цен'!M:M)+SUMIF('передел арм.шипов'!Q:Q,E5,'передел арм.шипов'!AA:AA))*F5</f>
        <v>0</v>
      </c>
      <c r="H5" s="51">
        <f>(SUMIF('Прайс цен'!K:K,E5,'Прайс цен'!N:N)+SUMIF('передел арм.шипов'!Q:Q,E5,'передел арм.шипов'!AB:AB))*F5</f>
        <v>0</v>
      </c>
      <c r="I5" s="144"/>
      <c r="J5" s="60"/>
      <c r="K5" s="51">
        <f>(SUMIF('Прайс цен'!K:K,I5,'Прайс цен'!M:M)+SUMIF('передел арм.шипов'!Q:Q,I5,'передел арм.шипов'!AA:AA))*J5</f>
        <v>0</v>
      </c>
      <c r="L5" s="51">
        <f>(SUMIF('Прайс цен'!K:K,I5,'Прайс цен'!N:N)+SUMIF('передел арм.шипов'!Q:Q,I5,'передел арм.шипов'!AB:AB))*J5</f>
        <v>0</v>
      </c>
      <c r="M5" s="146"/>
      <c r="N5" s="51"/>
      <c r="O5" s="51"/>
      <c r="P5" s="51">
        <f>N5*SUMIF('Прайс цен'!Q:Q,M5,'Прайс цен'!S:S)</f>
        <v>0</v>
      </c>
      <c r="Q5" s="51">
        <f aca="true" t="shared" si="0" ref="Q5:Q68">N5-O5</f>
        <v>0</v>
      </c>
      <c r="R5" s="146"/>
      <c r="S5" s="51"/>
      <c r="T5" s="51"/>
      <c r="U5" s="51">
        <f>S5*SUMIF('Прайс цен'!Q:Q,R5,'Прайс цен'!S:S)</f>
        <v>0</v>
      </c>
      <c r="V5" s="51">
        <f aca="true" t="shared" si="1" ref="V5:V68">S5-T5</f>
        <v>0</v>
      </c>
      <c r="W5" s="146"/>
      <c r="X5" s="51"/>
      <c r="Y5" s="51"/>
      <c r="Z5" s="51">
        <f>X5*SUMIF('Прайс цен'!Q:Q,W5,'Прайс цен'!S:S)</f>
        <v>0</v>
      </c>
      <c r="AA5" s="64">
        <f aca="true" t="shared" si="2" ref="AA5:AA68">X5-Y5</f>
        <v>0</v>
      </c>
      <c r="AB5" s="69">
        <f aca="true" t="shared" si="3" ref="AB5:AB68">SUM(C5,G5,P5,U5,K5,Z5)</f>
        <v>0</v>
      </c>
      <c r="AC5" s="85">
        <f aca="true" t="shared" si="4" ref="AC5:AC68">SUM(D5,H5,Q5,V5,L5,AA5)</f>
        <v>0</v>
      </c>
      <c r="AD5" s="83"/>
      <c r="AE5" s="83"/>
      <c r="AF5" s="83"/>
      <c r="AG5" s="83"/>
    </row>
    <row r="6" spans="1:33" ht="13.5" customHeight="1">
      <c r="A6" s="53" t="s">
        <v>171</v>
      </c>
      <c r="B6" s="142"/>
      <c r="C6" s="51">
        <f>SUMIF('Прайс цен'!B:B,B6,'Прайс цен'!D:D)+SUMIF('передел арм.шипов'!B:B,B6,'передел арм.шипов'!L:M)</f>
        <v>0</v>
      </c>
      <c r="D6" s="51">
        <f>SUMIF('Прайс цен'!B:B,B6,'Прайс цен'!E:E)+SUMIF('передел арм.шипов'!B:B,B6,'передел арм.шипов'!M:M)</f>
        <v>0</v>
      </c>
      <c r="E6" s="144"/>
      <c r="F6" s="60"/>
      <c r="G6" s="51">
        <f>(SUMIF('Прайс цен'!K:K,E6,'Прайс цен'!M:M)+SUMIF('передел арм.шипов'!Q:Q,E6,'передел арм.шипов'!AA:AA))*F6</f>
        <v>0</v>
      </c>
      <c r="H6" s="51">
        <f>(SUMIF('Прайс цен'!K:K,E6,'Прайс цен'!N:N)+SUMIF('передел арм.шипов'!Q:Q,E6,'передел арм.шипов'!AB:AB))*F6</f>
        <v>0</v>
      </c>
      <c r="I6" s="144"/>
      <c r="J6" s="60"/>
      <c r="K6" s="51">
        <f>(SUMIF('Прайс цен'!K:K,I6,'Прайс цен'!M:M)+SUMIF('передел арм.шипов'!Q:Q,I6,'передел арм.шипов'!AA:AA))*J6</f>
        <v>0</v>
      </c>
      <c r="L6" s="51">
        <f>(SUMIF('Прайс цен'!K:K,I6,'Прайс цен'!N:N)+SUMIF('передел арм.шипов'!Q:Q,I6,'передел арм.шипов'!AB:AB))*J6</f>
        <v>0</v>
      </c>
      <c r="M6" s="146"/>
      <c r="N6" s="51"/>
      <c r="O6" s="51"/>
      <c r="P6" s="51">
        <f>N6*SUMIF('Прайс цен'!Q:Q,M6,'Прайс цен'!S:S)</f>
        <v>0</v>
      </c>
      <c r="Q6" s="51">
        <f t="shared" si="0"/>
        <v>0</v>
      </c>
      <c r="R6" s="146"/>
      <c r="S6" s="51"/>
      <c r="T6" s="51"/>
      <c r="U6" s="51">
        <f>S6*SUMIF('Прайс цен'!Q:Q,R6,'Прайс цен'!S:S)</f>
        <v>0</v>
      </c>
      <c r="V6" s="51">
        <f t="shared" si="1"/>
        <v>0</v>
      </c>
      <c r="W6" s="146"/>
      <c r="X6" s="51"/>
      <c r="Y6" s="51"/>
      <c r="Z6" s="51">
        <f>X6*SUMIF('Прайс цен'!Q:Q,W6,'Прайс цен'!S:S)</f>
        <v>0</v>
      </c>
      <c r="AA6" s="64">
        <f t="shared" si="2"/>
        <v>0</v>
      </c>
      <c r="AB6" s="69">
        <f t="shared" si="3"/>
        <v>0</v>
      </c>
      <c r="AC6" s="70">
        <f t="shared" si="4"/>
        <v>0</v>
      </c>
      <c r="AD6" s="83"/>
      <c r="AE6" s="83"/>
      <c r="AF6" s="83"/>
      <c r="AG6" s="83"/>
    </row>
    <row r="7" spans="1:33" ht="13.5" customHeight="1">
      <c r="A7" s="53" t="s">
        <v>53</v>
      </c>
      <c r="B7" s="142"/>
      <c r="C7" s="51">
        <f>SUMIF('Прайс цен'!B:B,B7,'Прайс цен'!D:D)+SUMIF('передел арм.шипов'!B:B,B7,'передел арм.шипов'!L:M)</f>
        <v>0</v>
      </c>
      <c r="D7" s="51">
        <f>SUMIF('Прайс цен'!B:B,B7,'Прайс цен'!E:E)+SUMIF('передел арм.шипов'!B:B,B7,'передел арм.шипов'!M:M)</f>
        <v>0</v>
      </c>
      <c r="E7" s="144"/>
      <c r="F7" s="60"/>
      <c r="G7" s="51">
        <f>(SUMIF('Прайс цен'!K:K,E7,'Прайс цен'!M:M)+SUMIF('передел арм.шипов'!Q:Q,E7,'передел арм.шипов'!AA:AA))*F7</f>
        <v>0</v>
      </c>
      <c r="H7" s="51">
        <f>(SUMIF('Прайс цен'!K:K,E7,'Прайс цен'!N:N)+SUMIF('передел арм.шипов'!Q:Q,E7,'передел арм.шипов'!AB:AB))*F7</f>
        <v>0</v>
      </c>
      <c r="I7" s="144"/>
      <c r="J7" s="60"/>
      <c r="K7" s="51">
        <f>(SUMIF('Прайс цен'!K:K,I7,'Прайс цен'!M:M)+SUMIF('передел арм.шипов'!Q:Q,I7,'передел арм.шипов'!AA:AA))*J7</f>
        <v>0</v>
      </c>
      <c r="L7" s="51">
        <f>(SUMIF('Прайс цен'!K:K,I7,'Прайс цен'!N:N)+SUMIF('передел арм.шипов'!Q:Q,I7,'передел арм.шипов'!AB:AB))*J7</f>
        <v>0</v>
      </c>
      <c r="M7" s="146"/>
      <c r="N7" s="51"/>
      <c r="O7" s="51"/>
      <c r="P7" s="51">
        <f>N7*SUMIF('Прайс цен'!Q:Q,M7,'Прайс цен'!S:S)</f>
        <v>0</v>
      </c>
      <c r="Q7" s="51">
        <f t="shared" si="0"/>
        <v>0</v>
      </c>
      <c r="R7" s="146"/>
      <c r="S7" s="51"/>
      <c r="T7" s="51"/>
      <c r="U7" s="51">
        <f>S7*SUMIF('Прайс цен'!Q:Q,R7,'Прайс цен'!S:S)</f>
        <v>0</v>
      </c>
      <c r="V7" s="51">
        <f t="shared" si="1"/>
        <v>0</v>
      </c>
      <c r="W7" s="146"/>
      <c r="X7" s="51"/>
      <c r="Y7" s="51"/>
      <c r="Z7" s="51">
        <f>X7*SUMIF('Прайс цен'!Q:Q,W7,'Прайс цен'!S:S)</f>
        <v>0</v>
      </c>
      <c r="AA7" s="64">
        <f t="shared" si="2"/>
        <v>0</v>
      </c>
      <c r="AB7" s="69">
        <f t="shared" si="3"/>
        <v>0</v>
      </c>
      <c r="AC7" s="70">
        <f t="shared" si="4"/>
        <v>0</v>
      </c>
      <c r="AD7" s="83"/>
      <c r="AE7" s="83"/>
      <c r="AF7" s="83"/>
      <c r="AG7" s="83"/>
    </row>
    <row r="8" spans="1:33" ht="13.5" customHeight="1">
      <c r="A8" s="53" t="s">
        <v>307</v>
      </c>
      <c r="B8" s="142" t="s">
        <v>351</v>
      </c>
      <c r="C8" s="51">
        <f>SUMIF('Прайс цен'!B:B,B8,'Прайс цен'!D:D)+SUMIF('передел арм.шипов'!B:B,B8,'передел арм.шипов'!L:M)</f>
        <v>163.129421</v>
      </c>
      <c r="D8" s="51">
        <f>SUMIF('Прайс цен'!B:B,B8,'Прайс цен'!E:E)+SUMIF('передел арм.шипов'!B:B,B8,'передел арм.шипов'!M:M)</f>
        <v>5.982</v>
      </c>
      <c r="E8" s="144"/>
      <c r="F8" s="60"/>
      <c r="G8" s="51">
        <f>(SUMIF('Прайс цен'!K:K,E8,'Прайс цен'!M:M)+SUMIF('передел арм.шипов'!Q:Q,E8,'передел арм.шипов'!AA:AA))*F8</f>
        <v>0</v>
      </c>
      <c r="H8" s="51">
        <f>(SUMIF('Прайс цен'!K:K,E8,'Прайс цен'!N:N)+SUMIF('передел арм.шипов'!Q:Q,E8,'передел арм.шипов'!AB:AB))*F8</f>
        <v>0</v>
      </c>
      <c r="I8" s="144"/>
      <c r="J8" s="60"/>
      <c r="K8" s="51">
        <f>(SUMIF('Прайс цен'!K:K,I8,'Прайс цен'!M:M)+SUMIF('передел арм.шипов'!Q:Q,I8,'передел арм.шипов'!AA:AA))*J8</f>
        <v>0</v>
      </c>
      <c r="L8" s="51">
        <f>(SUMIF('Прайс цен'!K:K,I8,'Прайс цен'!N:N)+SUMIF('передел арм.шипов'!Q:Q,I8,'передел арм.шипов'!AB:AB))*J8</f>
        <v>0</v>
      </c>
      <c r="M8" s="146" t="s">
        <v>377</v>
      </c>
      <c r="N8" s="51">
        <v>24.8</v>
      </c>
      <c r="O8" s="51">
        <v>0.6</v>
      </c>
      <c r="P8" s="51">
        <f>N8*SUMIF('Прайс цен'!Q:Q,M8,'Прайс цен'!S:S)</f>
        <v>644.8000000000001</v>
      </c>
      <c r="Q8" s="51">
        <f t="shared" si="0"/>
        <v>24.2</v>
      </c>
      <c r="R8" s="146"/>
      <c r="S8" s="51"/>
      <c r="T8" s="51"/>
      <c r="U8" s="51">
        <f>S8*SUMIF('Прайс цен'!Q:Q,R8,'Прайс цен'!S:S)</f>
        <v>0</v>
      </c>
      <c r="V8" s="51">
        <f t="shared" si="1"/>
        <v>0</v>
      </c>
      <c r="W8" s="146"/>
      <c r="X8" s="51"/>
      <c r="Y8" s="51"/>
      <c r="Z8" s="51">
        <f>X8*SUMIF('Прайс цен'!Q:Q,W8,'Прайс цен'!S:S)</f>
        <v>0</v>
      </c>
      <c r="AA8" s="64">
        <f t="shared" si="2"/>
        <v>0</v>
      </c>
      <c r="AB8" s="69">
        <f t="shared" si="3"/>
        <v>807.929421</v>
      </c>
      <c r="AC8" s="70">
        <f t="shared" si="4"/>
        <v>30.182</v>
      </c>
      <c r="AD8" s="83"/>
      <c r="AE8" s="83"/>
      <c r="AF8" s="83"/>
      <c r="AG8" s="83"/>
    </row>
    <row r="9" spans="1:33" ht="13.5" customHeight="1">
      <c r="A9" s="53" t="s">
        <v>316</v>
      </c>
      <c r="B9" s="142" t="s">
        <v>352</v>
      </c>
      <c r="C9" s="51">
        <f>SUMIF('Прайс цен'!B:B,B9,'Прайс цен'!D:D)+SUMIF('передел арм.шипов'!B:B,B9,'передел арм.шипов'!L:M)</f>
        <v>163.129421</v>
      </c>
      <c r="D9" s="51">
        <f>SUMIF('Прайс цен'!B:B,B9,'Прайс цен'!E:E)+SUMIF('передел арм.шипов'!B:B,B9,'передел арм.шипов'!M:M)</f>
        <v>5.982</v>
      </c>
      <c r="E9" s="144"/>
      <c r="F9" s="60"/>
      <c r="G9" s="51">
        <f>(SUMIF('Прайс цен'!K:K,E9,'Прайс цен'!M:M)+SUMIF('передел арм.шипов'!Q:Q,E9,'передел арм.шипов'!AA:AA))*F9</f>
        <v>0</v>
      </c>
      <c r="H9" s="51">
        <f>(SUMIF('Прайс цен'!K:K,E9,'Прайс цен'!N:N)+SUMIF('передел арм.шипов'!Q:Q,E9,'передел арм.шипов'!AB:AB))*F9</f>
        <v>0</v>
      </c>
      <c r="I9" s="144"/>
      <c r="J9" s="60"/>
      <c r="K9" s="51">
        <f>(SUMIF('Прайс цен'!K:K,I9,'Прайс цен'!M:M)+SUMIF('передел арм.шипов'!Q:Q,I9,'передел арм.шипов'!AA:AA))*J9</f>
        <v>0</v>
      </c>
      <c r="L9" s="51">
        <f>(SUMIF('Прайс цен'!K:K,I9,'Прайс цен'!N:N)+SUMIF('передел арм.шипов'!Q:Q,I9,'передел арм.шипов'!AB:AB))*J9</f>
        <v>0</v>
      </c>
      <c r="M9" s="146" t="s">
        <v>377</v>
      </c>
      <c r="N9" s="51">
        <v>24.8</v>
      </c>
      <c r="O9" s="51">
        <v>0.6</v>
      </c>
      <c r="P9" s="51">
        <f>N9*SUMIF('Прайс цен'!Q:Q,M9,'Прайс цен'!S:S)</f>
        <v>644.8000000000001</v>
      </c>
      <c r="Q9" s="51">
        <f t="shared" si="0"/>
        <v>24.2</v>
      </c>
      <c r="R9" s="146"/>
      <c r="S9" s="51"/>
      <c r="T9" s="51"/>
      <c r="U9" s="51">
        <f>S9*SUMIF('Прайс цен'!Q:Q,R9,'Прайс цен'!S:S)</f>
        <v>0</v>
      </c>
      <c r="V9" s="51">
        <f t="shared" si="1"/>
        <v>0</v>
      </c>
      <c r="W9" s="146"/>
      <c r="X9" s="51"/>
      <c r="Y9" s="51"/>
      <c r="Z9" s="51">
        <f>X9*SUMIF('Прайс цен'!Q:Q,W9,'Прайс цен'!S:S)</f>
        <v>0</v>
      </c>
      <c r="AA9" s="64">
        <f t="shared" si="2"/>
        <v>0</v>
      </c>
      <c r="AB9" s="69">
        <f t="shared" si="3"/>
        <v>807.929421</v>
      </c>
      <c r="AC9" s="70">
        <f t="shared" si="4"/>
        <v>30.182</v>
      </c>
      <c r="AD9" s="83"/>
      <c r="AE9" s="83"/>
      <c r="AF9" s="83"/>
      <c r="AG9" s="83"/>
    </row>
    <row r="10" spans="1:33" ht="13.5" customHeight="1">
      <c r="A10" s="53" t="s">
        <v>135</v>
      </c>
      <c r="B10" s="142"/>
      <c r="C10" s="51">
        <f>SUMIF('Прайс цен'!B:B,B10,'Прайс цен'!D:D)+SUMIF('передел арм.шипов'!B:B,B10,'передел арм.шипов'!L:M)</f>
        <v>0</v>
      </c>
      <c r="D10" s="51">
        <f>SUMIF('Прайс цен'!B:B,B10,'Прайс цен'!E:E)+SUMIF('передел арм.шипов'!B:B,B10,'передел арм.шипов'!M:M)</f>
        <v>0</v>
      </c>
      <c r="E10" s="144"/>
      <c r="F10" s="60"/>
      <c r="G10" s="51">
        <f>(SUMIF('Прайс цен'!K:K,E10,'Прайс цен'!M:M)+SUMIF('передел арм.шипов'!Q:Q,E10,'передел арм.шипов'!AA:AA))*F10</f>
        <v>0</v>
      </c>
      <c r="H10" s="51">
        <f>(SUMIF('Прайс цен'!K:K,E10,'Прайс цен'!N:N)+SUMIF('передел арм.шипов'!Q:Q,E10,'передел арм.шипов'!AB:AB))*F10</f>
        <v>0</v>
      </c>
      <c r="I10" s="144"/>
      <c r="J10" s="60"/>
      <c r="K10" s="51">
        <f>(SUMIF('Прайс цен'!K:K,I10,'Прайс цен'!M:M)+SUMIF('передел арм.шипов'!Q:Q,I10,'передел арм.шипов'!AA:AA))*J10</f>
        <v>0</v>
      </c>
      <c r="L10" s="51">
        <f>(SUMIF('Прайс цен'!K:K,I10,'Прайс цен'!N:N)+SUMIF('передел арм.шипов'!Q:Q,I10,'передел арм.шипов'!AB:AB))*J10</f>
        <v>0</v>
      </c>
      <c r="M10" s="146"/>
      <c r="N10" s="51"/>
      <c r="O10" s="51"/>
      <c r="P10" s="51">
        <f>N10*SUMIF('Прайс цен'!Q:Q,M10,'Прайс цен'!S:S)</f>
        <v>0</v>
      </c>
      <c r="Q10" s="51">
        <f t="shared" si="0"/>
        <v>0</v>
      </c>
      <c r="R10" s="146"/>
      <c r="S10" s="51"/>
      <c r="T10" s="51"/>
      <c r="U10" s="51">
        <f>S10*SUMIF('Прайс цен'!Q:Q,R10,'Прайс цен'!S:S)</f>
        <v>0</v>
      </c>
      <c r="V10" s="51">
        <f t="shared" si="1"/>
        <v>0</v>
      </c>
      <c r="W10" s="146"/>
      <c r="X10" s="51"/>
      <c r="Y10" s="51"/>
      <c r="Z10" s="51">
        <f>X10*SUMIF('Прайс цен'!Q:Q,W10,'Прайс цен'!S:S)</f>
        <v>0</v>
      </c>
      <c r="AA10" s="64">
        <f t="shared" si="2"/>
        <v>0</v>
      </c>
      <c r="AB10" s="69">
        <f t="shared" si="3"/>
        <v>0</v>
      </c>
      <c r="AC10" s="70">
        <f t="shared" si="4"/>
        <v>0</v>
      </c>
      <c r="AD10" s="83"/>
      <c r="AE10" s="83"/>
      <c r="AF10" s="83"/>
      <c r="AG10" s="83"/>
    </row>
    <row r="11" spans="1:33" ht="13.5" customHeight="1">
      <c r="A11" s="53" t="s">
        <v>136</v>
      </c>
      <c r="B11" s="142"/>
      <c r="C11" s="51">
        <f>SUMIF('Прайс цен'!B:B,B11,'Прайс цен'!D:D)+SUMIF('передел арм.шипов'!B:B,B11,'передел арм.шипов'!L:M)</f>
        <v>0</v>
      </c>
      <c r="D11" s="51">
        <f>SUMIF('Прайс цен'!B:B,B11,'Прайс цен'!E:E)+SUMIF('передел арм.шипов'!B:B,B11,'передел арм.шипов'!M:M)</f>
        <v>0</v>
      </c>
      <c r="E11" s="144"/>
      <c r="F11" s="60"/>
      <c r="G11" s="51">
        <f>(SUMIF('Прайс цен'!K:K,E11,'Прайс цен'!M:M)+SUMIF('передел арм.шипов'!Q:Q,E11,'передел арм.шипов'!AA:AA))*F11</f>
        <v>0</v>
      </c>
      <c r="H11" s="51">
        <f>(SUMIF('Прайс цен'!K:K,E11,'Прайс цен'!N:N)+SUMIF('передел арм.шипов'!Q:Q,E11,'передел арм.шипов'!AB:AB))*F11</f>
        <v>0</v>
      </c>
      <c r="I11" s="144"/>
      <c r="J11" s="60"/>
      <c r="K11" s="51">
        <f>(SUMIF('Прайс цен'!K:K,I11,'Прайс цен'!M:M)+SUMIF('передел арм.шипов'!Q:Q,I11,'передел арм.шипов'!AA:AA))*J11</f>
        <v>0</v>
      </c>
      <c r="L11" s="51">
        <f>(SUMIF('Прайс цен'!K:K,I11,'Прайс цен'!N:N)+SUMIF('передел арм.шипов'!Q:Q,I11,'передел арм.шипов'!AB:AB))*J11</f>
        <v>0</v>
      </c>
      <c r="M11" s="146"/>
      <c r="N11" s="51"/>
      <c r="O11" s="51"/>
      <c r="P11" s="51">
        <f>N11*SUMIF('Прайс цен'!Q:Q,M11,'Прайс цен'!S:S)</f>
        <v>0</v>
      </c>
      <c r="Q11" s="51">
        <f t="shared" si="0"/>
        <v>0</v>
      </c>
      <c r="R11" s="146"/>
      <c r="S11" s="51"/>
      <c r="T11" s="51"/>
      <c r="U11" s="51">
        <f>S11*SUMIF('Прайс цен'!Q:Q,R11,'Прайс цен'!S:S)</f>
        <v>0</v>
      </c>
      <c r="V11" s="51">
        <f t="shared" si="1"/>
        <v>0</v>
      </c>
      <c r="W11" s="146"/>
      <c r="X11" s="51"/>
      <c r="Y11" s="51"/>
      <c r="Z11" s="51">
        <f>X11*SUMIF('Прайс цен'!Q:Q,W11,'Прайс цен'!S:S)</f>
        <v>0</v>
      </c>
      <c r="AA11" s="64">
        <f t="shared" si="2"/>
        <v>0</v>
      </c>
      <c r="AB11" s="69">
        <f t="shared" si="3"/>
        <v>0</v>
      </c>
      <c r="AC11" s="70">
        <f t="shared" si="4"/>
        <v>0</v>
      </c>
      <c r="AD11" s="83"/>
      <c r="AE11" s="83"/>
      <c r="AF11" s="83"/>
      <c r="AG11" s="83"/>
    </row>
    <row r="12" spans="1:33" ht="13.5" customHeight="1">
      <c r="A12" s="53" t="s">
        <v>173</v>
      </c>
      <c r="B12" s="142"/>
      <c r="C12" s="51">
        <f>SUMIF('Прайс цен'!B:B,B12,'Прайс цен'!D:D)+SUMIF('передел арм.шипов'!B:B,B12,'передел арм.шипов'!L:M)</f>
        <v>0</v>
      </c>
      <c r="D12" s="51">
        <f>SUMIF('Прайс цен'!B:B,B12,'Прайс цен'!E:E)+SUMIF('передел арм.шипов'!B:B,B12,'передел арм.шипов'!M:M)</f>
        <v>0</v>
      </c>
      <c r="E12" s="144"/>
      <c r="F12" s="60"/>
      <c r="G12" s="51">
        <f>(SUMIF('Прайс цен'!K:K,E12,'Прайс цен'!M:M)+SUMIF('передел арм.шипов'!Q:Q,E12,'передел арм.шипов'!AA:AA))*F12</f>
        <v>0</v>
      </c>
      <c r="H12" s="51">
        <f>(SUMIF('Прайс цен'!K:K,E12,'Прайс цен'!N:N)+SUMIF('передел арм.шипов'!Q:Q,E12,'передел арм.шипов'!AB:AB))*F12</f>
        <v>0</v>
      </c>
      <c r="I12" s="144"/>
      <c r="J12" s="60"/>
      <c r="K12" s="51">
        <f>(SUMIF('Прайс цен'!K:K,I12,'Прайс цен'!M:M)+SUMIF('передел арм.шипов'!Q:Q,I12,'передел арм.шипов'!AA:AA))*J12</f>
        <v>0</v>
      </c>
      <c r="L12" s="51">
        <f>(SUMIF('Прайс цен'!K:K,I12,'Прайс цен'!N:N)+SUMIF('передел арм.шипов'!Q:Q,I12,'передел арм.шипов'!AB:AB))*J12</f>
        <v>0</v>
      </c>
      <c r="M12" s="146"/>
      <c r="N12" s="51"/>
      <c r="O12" s="51"/>
      <c r="P12" s="51">
        <f>N12*SUMIF('Прайс цен'!Q:Q,M12,'Прайс цен'!S:S)</f>
        <v>0</v>
      </c>
      <c r="Q12" s="51">
        <f t="shared" si="0"/>
        <v>0</v>
      </c>
      <c r="R12" s="146"/>
      <c r="S12" s="51"/>
      <c r="T12" s="51"/>
      <c r="U12" s="51">
        <f>S12*SUMIF('Прайс цен'!Q:Q,R12,'Прайс цен'!S:S)</f>
        <v>0</v>
      </c>
      <c r="V12" s="51">
        <f t="shared" si="1"/>
        <v>0</v>
      </c>
      <c r="W12" s="146"/>
      <c r="X12" s="51"/>
      <c r="Y12" s="51"/>
      <c r="Z12" s="51">
        <f>X12*SUMIF('Прайс цен'!Q:Q,W12,'Прайс цен'!S:S)</f>
        <v>0</v>
      </c>
      <c r="AA12" s="64">
        <f t="shared" si="2"/>
        <v>0</v>
      </c>
      <c r="AB12" s="69">
        <f t="shared" si="3"/>
        <v>0</v>
      </c>
      <c r="AC12" s="70">
        <f t="shared" si="4"/>
        <v>0</v>
      </c>
      <c r="AD12" s="83"/>
      <c r="AE12" s="83"/>
      <c r="AF12" s="83"/>
      <c r="AG12" s="83"/>
    </row>
    <row r="13" spans="1:33" ht="13.5" customHeight="1">
      <c r="A13" s="53" t="s">
        <v>54</v>
      </c>
      <c r="B13" s="142" t="s">
        <v>332</v>
      </c>
      <c r="C13" s="51">
        <f>SUMIF('Прайс цен'!B:B,B13,'Прайс цен'!D:D)+SUMIF('передел арм.шипов'!B:B,B13,'передел арм.шипов'!L:M)</f>
        <v>315.780754</v>
      </c>
      <c r="D13" s="51">
        <f>SUMIF('Прайс цен'!B:B,B13,'Прайс цен'!E:E)+SUMIF('передел арм.шипов'!B:B,B13,'передел арм.шипов'!M:M)</f>
        <v>14.5874</v>
      </c>
      <c r="E13" s="144"/>
      <c r="F13" s="60"/>
      <c r="G13" s="51">
        <f>(SUMIF('Прайс цен'!K:K,E13,'Прайс цен'!M:M)+SUMIF('передел арм.шипов'!Q:Q,E13,'передел арм.шипов'!AA:AA))*F13</f>
        <v>0</v>
      </c>
      <c r="H13" s="51">
        <f>(SUMIF('Прайс цен'!K:K,E13,'Прайс цен'!N:N)+SUMIF('передел арм.шипов'!Q:Q,E13,'передел арм.шипов'!AB:AB))*F13</f>
        <v>0</v>
      </c>
      <c r="I13" s="144"/>
      <c r="J13" s="60"/>
      <c r="K13" s="51">
        <f>(SUMIF('Прайс цен'!K:K,I13,'Прайс цен'!M:M)+SUMIF('передел арм.шипов'!Q:Q,I13,'передел арм.шипов'!AA:AA))*J13</f>
        <v>0</v>
      </c>
      <c r="L13" s="51">
        <f>(SUMIF('Прайс цен'!K:K,I13,'Прайс цен'!N:N)+SUMIF('передел арм.шипов'!Q:Q,I13,'передел арм.шипов'!AB:AB))*J13</f>
        <v>0</v>
      </c>
      <c r="M13" s="146" t="s">
        <v>377</v>
      </c>
      <c r="N13" s="51">
        <v>21.6</v>
      </c>
      <c r="O13" s="51">
        <v>1.2</v>
      </c>
      <c r="P13" s="51">
        <f>N13*SUMIF('Прайс цен'!Q:Q,M13,'Прайс цен'!S:S)</f>
        <v>561.6</v>
      </c>
      <c r="Q13" s="51">
        <f t="shared" si="0"/>
        <v>20.400000000000002</v>
      </c>
      <c r="R13" s="146"/>
      <c r="S13" s="51"/>
      <c r="T13" s="51"/>
      <c r="U13" s="51">
        <f>S13*SUMIF('Прайс цен'!Q:Q,R13,'Прайс цен'!S:S)</f>
        <v>0</v>
      </c>
      <c r="V13" s="51">
        <f t="shared" si="1"/>
        <v>0</v>
      </c>
      <c r="W13" s="146"/>
      <c r="X13" s="51"/>
      <c r="Y13" s="51"/>
      <c r="Z13" s="51">
        <f>X13*SUMIF('Прайс цен'!Q:Q,W13,'Прайс цен'!S:S)</f>
        <v>0</v>
      </c>
      <c r="AA13" s="64">
        <f t="shared" si="2"/>
        <v>0</v>
      </c>
      <c r="AB13" s="69">
        <f t="shared" si="3"/>
        <v>877.380754</v>
      </c>
      <c r="AC13" s="70">
        <f t="shared" si="4"/>
        <v>34.9874</v>
      </c>
      <c r="AD13" s="83"/>
      <c r="AE13" s="83"/>
      <c r="AF13" s="83"/>
      <c r="AG13" s="83"/>
    </row>
    <row r="14" spans="1:35" ht="13.5" customHeight="1">
      <c r="A14" s="53" t="s">
        <v>212</v>
      </c>
      <c r="B14" s="142" t="s">
        <v>332</v>
      </c>
      <c r="C14" s="51">
        <f>SUMIF('Прайс цен'!B:B,B14,'Прайс цен'!D:D)+SUMIF('передел арм.шипов'!B:B,B14,'передел арм.шипов'!L:M)</f>
        <v>315.780754</v>
      </c>
      <c r="D14" s="51">
        <f>SUMIF('Прайс цен'!B:B,B14,'Прайс цен'!E:E)+SUMIF('передел арм.шипов'!B:B,B14,'передел арм.шипов'!M:M)</f>
        <v>14.5874</v>
      </c>
      <c r="E14" s="144" t="s">
        <v>371</v>
      </c>
      <c r="F14" s="60">
        <v>6</v>
      </c>
      <c r="G14" s="51">
        <f>(SUMIF('Прайс цен'!K:K,E14,'Прайс цен'!M:M)+SUMIF('передел арм.шипов'!Q:Q,E14,'передел арм.шипов'!AA:AA))*F14</f>
        <v>449.41121400000003</v>
      </c>
      <c r="H14" s="51">
        <f>(SUMIF('Прайс цен'!K:K,E14,'Прайс цен'!N:N)+SUMIF('передел арм.шипов'!Q:Q,E14,'передел арм.шипов'!AB:AB))*F14</f>
        <v>21.261</v>
      </c>
      <c r="I14" s="144"/>
      <c r="J14" s="60"/>
      <c r="K14" s="51">
        <f>(SUMIF('Прайс цен'!K:K,I14,'Прайс цен'!M:M)+SUMIF('передел арм.шипов'!Q:Q,I14,'передел арм.шипов'!AA:AA))*J14</f>
        <v>0</v>
      </c>
      <c r="L14" s="51">
        <f>(SUMIF('Прайс цен'!K:K,I14,'Прайс цен'!N:N)+SUMIF('передел арм.шипов'!Q:Q,I14,'передел арм.шипов'!AB:AB))*J14</f>
        <v>0</v>
      </c>
      <c r="M14" s="146" t="s">
        <v>377</v>
      </c>
      <c r="N14" s="51">
        <v>21.6</v>
      </c>
      <c r="O14" s="51">
        <v>1.2</v>
      </c>
      <c r="P14" s="51">
        <f>N14*SUMIF('Прайс цен'!Q:Q,M14,'Прайс цен'!S:S)</f>
        <v>561.6</v>
      </c>
      <c r="Q14" s="51">
        <f t="shared" si="0"/>
        <v>20.400000000000002</v>
      </c>
      <c r="R14" s="146"/>
      <c r="S14" s="51"/>
      <c r="T14" s="51"/>
      <c r="U14" s="51">
        <f>S14*SUMIF('Прайс цен'!Q:Q,R14,'Прайс цен'!S:S)</f>
        <v>0</v>
      </c>
      <c r="V14" s="51">
        <f t="shared" si="1"/>
        <v>0</v>
      </c>
      <c r="W14" s="146"/>
      <c r="X14" s="51"/>
      <c r="Y14" s="51"/>
      <c r="Z14" s="51">
        <f>X14*SUMIF('Прайс цен'!Q:Q,W14,'Прайс цен'!S:S)</f>
        <v>0</v>
      </c>
      <c r="AA14" s="64">
        <f t="shared" si="2"/>
        <v>0</v>
      </c>
      <c r="AB14" s="69">
        <f t="shared" si="3"/>
        <v>1326.791968</v>
      </c>
      <c r="AC14" s="70">
        <f t="shared" si="4"/>
        <v>56.248400000000004</v>
      </c>
      <c r="AD14" s="83"/>
      <c r="AE14" s="83"/>
      <c r="AF14" s="83"/>
      <c r="AG14" s="83"/>
      <c r="AH14" s="121"/>
      <c r="AI14" s="120"/>
    </row>
    <row r="15" spans="1:33" ht="13.5" customHeight="1" thickBot="1">
      <c r="A15" s="53" t="s">
        <v>275</v>
      </c>
      <c r="B15" s="142"/>
      <c r="C15" s="51">
        <f>SUMIF('Прайс цен'!B:B,B15,'Прайс цен'!D:D)+SUMIF('передел арм.шипов'!B:B,B15,'передел арм.шипов'!L:M)</f>
        <v>0</v>
      </c>
      <c r="D15" s="51">
        <f>SUMIF('Прайс цен'!B:B,B15,'Прайс цен'!E:E)+SUMIF('передел арм.шипов'!B:B,B15,'передел арм.шипов'!M:M)</f>
        <v>0</v>
      </c>
      <c r="E15" s="144"/>
      <c r="F15" s="60"/>
      <c r="G15" s="51">
        <f>(SUMIF('Прайс цен'!K:K,E15,'Прайс цен'!M:M)+SUMIF('передел арм.шипов'!Q:Q,E15,'передел арм.шипов'!AA:AA))*F15</f>
        <v>0</v>
      </c>
      <c r="H15" s="51">
        <f>(SUMIF('Прайс цен'!K:K,E15,'Прайс цен'!N:N)+SUMIF('передел арм.шипов'!Q:Q,E15,'передел арм.шипов'!AB:AB))*F15</f>
        <v>0</v>
      </c>
      <c r="I15" s="144"/>
      <c r="J15" s="60"/>
      <c r="K15" s="51">
        <f>(SUMIF('Прайс цен'!K:K,I15,'Прайс цен'!M:M)+SUMIF('передел арм.шипов'!Q:Q,I15,'передел арм.шипов'!AA:AA))*J15</f>
        <v>0</v>
      </c>
      <c r="L15" s="51">
        <f>(SUMIF('Прайс цен'!K:K,I15,'Прайс цен'!N:N)+SUMIF('передел арм.шипов'!Q:Q,I15,'передел арм.шипов'!AB:AB))*J15</f>
        <v>0</v>
      </c>
      <c r="M15" s="146" t="s">
        <v>377</v>
      </c>
      <c r="N15" s="51">
        <v>24.6</v>
      </c>
      <c r="O15" s="51">
        <v>1.2</v>
      </c>
      <c r="P15" s="51">
        <f>N15*SUMIF('Прайс цен'!Q:Q,M15,'Прайс цен'!S:S)</f>
        <v>639.6</v>
      </c>
      <c r="Q15" s="51">
        <f t="shared" si="0"/>
        <v>23.400000000000002</v>
      </c>
      <c r="R15" s="146"/>
      <c r="S15" s="51"/>
      <c r="T15" s="51"/>
      <c r="U15" s="51">
        <f>S15*SUMIF('Прайс цен'!Q:Q,R15,'Прайс цен'!S:S)</f>
        <v>0</v>
      </c>
      <c r="V15" s="51">
        <f t="shared" si="1"/>
        <v>0</v>
      </c>
      <c r="W15" s="146"/>
      <c r="X15" s="51"/>
      <c r="Y15" s="51"/>
      <c r="Z15" s="51">
        <f>X15*SUMIF('Прайс цен'!Q:Q,W15,'Прайс цен'!S:S)</f>
        <v>0</v>
      </c>
      <c r="AA15" s="64">
        <f t="shared" si="2"/>
        <v>0</v>
      </c>
      <c r="AB15" s="69">
        <f t="shared" si="3"/>
        <v>639.6</v>
      </c>
      <c r="AC15" s="84">
        <f t="shared" si="4"/>
        <v>23.400000000000002</v>
      </c>
      <c r="AD15" s="83"/>
      <c r="AE15" s="83"/>
      <c r="AF15" s="83"/>
      <c r="AG15" s="83"/>
    </row>
    <row r="16" spans="1:38" ht="13.5" customHeight="1" thickBot="1">
      <c r="A16" s="53" t="s">
        <v>281</v>
      </c>
      <c r="B16" s="142" t="s">
        <v>361</v>
      </c>
      <c r="C16" s="51">
        <f>SUMIF('Прайс цен'!B:B,B16,'Прайс цен'!D:D)+SUMIF('передел арм.шипов'!B:B,B16,'передел арм.шипов'!L:M)</f>
        <v>351.277418</v>
      </c>
      <c r="D16" s="51">
        <f>SUMIF('Прайс цен'!B:B,B16,'Прайс цен'!E:E)+SUMIF('передел арм.шипов'!B:B,B16,'передел арм.шипов'!M:M)</f>
        <v>9.0519</v>
      </c>
      <c r="E16" s="144"/>
      <c r="F16" s="60"/>
      <c r="G16" s="51">
        <f>(SUMIF('Прайс цен'!K:K,E16,'Прайс цен'!M:M)+SUMIF('передел арм.шипов'!Q:Q,E16,'передел арм.шипов'!AA:AA))*F16</f>
        <v>0</v>
      </c>
      <c r="H16" s="51">
        <f>(SUMIF('Прайс цен'!K:K,E16,'Прайс цен'!N:N)+SUMIF('передел арм.шипов'!Q:Q,E16,'передел арм.шипов'!AB:AB))*F16</f>
        <v>0</v>
      </c>
      <c r="I16" s="144"/>
      <c r="J16" s="60"/>
      <c r="K16" s="51">
        <f>(SUMIF('Прайс цен'!K:K,I16,'Прайс цен'!M:M)+SUMIF('передел арм.шипов'!Q:Q,I16,'передел арм.шипов'!AA:AA))*J16</f>
        <v>0</v>
      </c>
      <c r="L16" s="51">
        <f>(SUMIF('Прайс цен'!K:K,I16,'Прайс цен'!N:N)+SUMIF('передел арм.шипов'!Q:Q,I16,'передел арм.шипов'!AB:AB))*J16</f>
        <v>0</v>
      </c>
      <c r="M16" s="146" t="s">
        <v>377</v>
      </c>
      <c r="N16" s="51">
        <v>24.6</v>
      </c>
      <c r="O16" s="51">
        <v>1.2</v>
      </c>
      <c r="P16" s="51">
        <f>N16*SUMIF('Прайс цен'!Q:Q,M16,'Прайс цен'!S:S)</f>
        <v>639.6</v>
      </c>
      <c r="Q16" s="51">
        <f t="shared" si="0"/>
        <v>23.400000000000002</v>
      </c>
      <c r="R16" s="146"/>
      <c r="S16" s="51"/>
      <c r="T16" s="51"/>
      <c r="U16" s="51">
        <f>S16*SUMIF('Прайс цен'!Q:Q,R16,'Прайс цен'!S:S)</f>
        <v>0</v>
      </c>
      <c r="V16" s="51">
        <f t="shared" si="1"/>
        <v>0</v>
      </c>
      <c r="W16" s="146"/>
      <c r="X16" s="51"/>
      <c r="Y16" s="51"/>
      <c r="Z16" s="51">
        <f>X16*SUMIF('Прайс цен'!Q:Q,W16,'Прайс цен'!S:S)</f>
        <v>0</v>
      </c>
      <c r="AA16" s="64">
        <f t="shared" si="2"/>
        <v>0</v>
      </c>
      <c r="AB16" s="69">
        <f t="shared" si="3"/>
        <v>990.877418</v>
      </c>
      <c r="AC16" s="88">
        <f t="shared" si="4"/>
        <v>32.4519</v>
      </c>
      <c r="AD16" s="11"/>
      <c r="AE16" s="11"/>
      <c r="AF16" s="83"/>
      <c r="AG16" s="83"/>
      <c r="AH16" s="11"/>
      <c r="AI16" s="11"/>
      <c r="AK16" s="83"/>
      <c r="AL16" s="83"/>
    </row>
    <row r="17" spans="1:33" ht="13.5" customHeight="1">
      <c r="A17" s="53" t="s">
        <v>55</v>
      </c>
      <c r="B17" s="142" t="s">
        <v>331</v>
      </c>
      <c r="C17" s="51">
        <f>SUMIF('Прайс цен'!B:B,B17,'Прайс цен'!D:D)+SUMIF('передел арм.шипов'!B:B,B17,'передел арм.шипов'!L:M)</f>
        <v>322.780754</v>
      </c>
      <c r="D17" s="51">
        <f>SUMIF('Прайс цен'!B:B,B17,'Прайс цен'!E:E)+SUMIF('передел арм.шипов'!B:B,B17,'передел арм.шипов'!M:M)</f>
        <v>14.5874</v>
      </c>
      <c r="E17" s="144" t="s">
        <v>371</v>
      </c>
      <c r="F17" s="60">
        <v>6</v>
      </c>
      <c r="G17" s="51">
        <f>(SUMIF('Прайс цен'!K:K,E17,'Прайс цен'!M:M)+SUMIF('передел арм.шипов'!Q:Q,E17,'передел арм.шипов'!AA:AA))*F17</f>
        <v>449.41121400000003</v>
      </c>
      <c r="H17" s="51">
        <f>(SUMIF('Прайс цен'!K:K,E17,'Прайс цен'!N:N)+SUMIF('передел арм.шипов'!Q:Q,E17,'передел арм.шипов'!AB:AB))*F17</f>
        <v>21.261</v>
      </c>
      <c r="I17" s="144"/>
      <c r="J17" s="60"/>
      <c r="K17" s="51">
        <f>(SUMIF('Прайс цен'!K:K,I17,'Прайс цен'!M:M)+SUMIF('передел арм.шипов'!Q:Q,I17,'передел арм.шипов'!AA:AA))*J17</f>
        <v>0</v>
      </c>
      <c r="L17" s="51">
        <f>(SUMIF('Прайс цен'!K:K,I17,'Прайс цен'!N:N)+SUMIF('передел арм.шипов'!Q:Q,I17,'передел арм.шипов'!AB:AB))*J17</f>
        <v>0</v>
      </c>
      <c r="M17" s="146" t="s">
        <v>377</v>
      </c>
      <c r="N17" s="51">
        <v>21.6</v>
      </c>
      <c r="O17" s="51">
        <v>1.2</v>
      </c>
      <c r="P17" s="51">
        <f>N17*SUMIF('Прайс цен'!Q:Q,M17,'Прайс цен'!S:S)</f>
        <v>561.6</v>
      </c>
      <c r="Q17" s="51">
        <f t="shared" si="0"/>
        <v>20.400000000000002</v>
      </c>
      <c r="R17" s="146"/>
      <c r="S17" s="51"/>
      <c r="T17" s="51"/>
      <c r="U17" s="51">
        <f>S17*SUMIF('Прайс цен'!Q:Q,R17,'Прайс цен'!S:S)</f>
        <v>0</v>
      </c>
      <c r="V17" s="51">
        <f t="shared" si="1"/>
        <v>0</v>
      </c>
      <c r="W17" s="146"/>
      <c r="X17" s="51"/>
      <c r="Y17" s="51"/>
      <c r="Z17" s="51">
        <f>X17*SUMIF('Прайс цен'!Q:Q,W17,'Прайс цен'!S:S)</f>
        <v>0</v>
      </c>
      <c r="AA17" s="64">
        <f t="shared" si="2"/>
        <v>0</v>
      </c>
      <c r="AB17" s="69">
        <f t="shared" si="3"/>
        <v>1333.791968</v>
      </c>
      <c r="AC17" s="85">
        <f t="shared" si="4"/>
        <v>56.248400000000004</v>
      </c>
      <c r="AD17" s="83"/>
      <c r="AE17" s="83"/>
      <c r="AF17" s="83"/>
      <c r="AG17" s="83"/>
    </row>
    <row r="18" spans="1:33" ht="13.5" customHeight="1">
      <c r="A18" s="53" t="s">
        <v>172</v>
      </c>
      <c r="B18" s="142" t="s">
        <v>331</v>
      </c>
      <c r="C18" s="51">
        <f>SUMIF('Прайс цен'!B:B,B18,'Прайс цен'!D:D)+SUMIF('передел арм.шипов'!B:B,B18,'передел арм.шипов'!L:M)</f>
        <v>322.780754</v>
      </c>
      <c r="D18" s="51">
        <f>SUMIF('Прайс цен'!B:B,B18,'Прайс цен'!E:E)+SUMIF('передел арм.шипов'!B:B,B18,'передел арм.шипов'!M:M)</f>
        <v>14.5874</v>
      </c>
      <c r="E18" s="144" t="s">
        <v>371</v>
      </c>
      <c r="F18" s="60">
        <v>5</v>
      </c>
      <c r="G18" s="51">
        <f>(SUMIF('Прайс цен'!K:K,E18,'Прайс цен'!M:M)+SUMIF('передел арм.шипов'!Q:Q,E18,'передел арм.шипов'!AA:AA))*F18</f>
        <v>374.50934500000005</v>
      </c>
      <c r="H18" s="51">
        <f>(SUMIF('Прайс цен'!K:K,E18,'Прайс цен'!N:N)+SUMIF('передел арм.шипов'!Q:Q,E18,'передел арм.шипов'!AB:AB))*F18</f>
        <v>17.7175</v>
      </c>
      <c r="I18" s="144"/>
      <c r="J18" s="60"/>
      <c r="K18" s="51">
        <f>(SUMIF('Прайс цен'!K:K,I18,'Прайс цен'!M:M)+SUMIF('передел арм.шипов'!Q:Q,I18,'передел арм.шипов'!AA:AA))*J18</f>
        <v>0</v>
      </c>
      <c r="L18" s="51">
        <f>(SUMIF('Прайс цен'!K:K,I18,'Прайс цен'!N:N)+SUMIF('передел арм.шипов'!Q:Q,I18,'передел арм.шипов'!AB:AB))*J18</f>
        <v>0</v>
      </c>
      <c r="M18" s="146" t="s">
        <v>377</v>
      </c>
      <c r="N18" s="51">
        <v>22</v>
      </c>
      <c r="O18" s="51">
        <v>1.2</v>
      </c>
      <c r="P18" s="51">
        <f>N18*SUMIF('Прайс цен'!Q:Q,M18,'Прайс цен'!S:S)</f>
        <v>572</v>
      </c>
      <c r="Q18" s="51">
        <f t="shared" si="0"/>
        <v>20.8</v>
      </c>
      <c r="R18" s="146"/>
      <c r="S18" s="51"/>
      <c r="T18" s="51"/>
      <c r="U18" s="51">
        <f>S18*SUMIF('Прайс цен'!Q:Q,R18,'Прайс цен'!S:S)</f>
        <v>0</v>
      </c>
      <c r="V18" s="51">
        <f t="shared" si="1"/>
        <v>0</v>
      </c>
      <c r="W18" s="146"/>
      <c r="X18" s="51"/>
      <c r="Y18" s="51"/>
      <c r="Z18" s="51">
        <f>X18*SUMIF('Прайс цен'!Q:Q,W18,'Прайс цен'!S:S)</f>
        <v>0</v>
      </c>
      <c r="AA18" s="64">
        <f t="shared" si="2"/>
        <v>0</v>
      </c>
      <c r="AB18" s="69">
        <f t="shared" si="3"/>
        <v>1269.290099</v>
      </c>
      <c r="AC18" s="70">
        <f t="shared" si="4"/>
        <v>53.1049</v>
      </c>
      <c r="AD18" s="83"/>
      <c r="AE18" s="83"/>
      <c r="AF18" s="83"/>
      <c r="AG18" s="83"/>
    </row>
    <row r="19" spans="1:33" ht="13.5" customHeight="1">
      <c r="A19" s="53" t="s">
        <v>56</v>
      </c>
      <c r="B19" s="142" t="s">
        <v>362</v>
      </c>
      <c r="C19" s="51">
        <f>SUMIF('Прайс цен'!B:B,B19,'Прайс цен'!D:D)+SUMIF('передел арм.шипов'!B:B,B19,'передел арм.шипов'!L:M)</f>
        <v>250.233835</v>
      </c>
      <c r="D19" s="51">
        <f>SUMIF('Прайс цен'!B:B,B19,'Прайс цен'!E:E)+SUMIF('передел арм.шипов'!B:B,B19,'передел арм.шипов'!M:M)</f>
        <v>9.0516</v>
      </c>
      <c r="E19" s="144"/>
      <c r="F19" s="60"/>
      <c r="G19" s="51">
        <f>(SUMIF('Прайс цен'!K:K,E19,'Прайс цен'!M:M)+SUMIF('передел арм.шипов'!Q:Q,E19,'передел арм.шипов'!AA:AA))*F19</f>
        <v>0</v>
      </c>
      <c r="H19" s="51">
        <f>(SUMIF('Прайс цен'!K:K,E19,'Прайс цен'!N:N)+SUMIF('передел арм.шипов'!Q:Q,E19,'передел арм.шипов'!AB:AB))*F19</f>
        <v>0</v>
      </c>
      <c r="I19" s="144"/>
      <c r="J19" s="60"/>
      <c r="K19" s="51">
        <f>(SUMIF('Прайс цен'!K:K,I19,'Прайс цен'!M:M)+SUMIF('передел арм.шипов'!Q:Q,I19,'передел арм.шипов'!AA:AA))*J19</f>
        <v>0</v>
      </c>
      <c r="L19" s="51">
        <f>(SUMIF('Прайс цен'!K:K,I19,'Прайс цен'!N:N)+SUMIF('передел арм.шипов'!Q:Q,I19,'передел арм.шипов'!AB:AB))*J19</f>
        <v>0</v>
      </c>
      <c r="M19" s="146" t="s">
        <v>377</v>
      </c>
      <c r="N19" s="51">
        <v>37.2</v>
      </c>
      <c r="O19" s="51">
        <v>0.9</v>
      </c>
      <c r="P19" s="51">
        <f>N19*SUMIF('Прайс цен'!Q:Q,M19,'Прайс цен'!S:S)</f>
        <v>967.2</v>
      </c>
      <c r="Q19" s="51">
        <f t="shared" si="0"/>
        <v>36.300000000000004</v>
      </c>
      <c r="R19" s="146"/>
      <c r="S19" s="51"/>
      <c r="T19" s="51"/>
      <c r="U19" s="51">
        <f>S19*SUMIF('Прайс цен'!Q:Q,R19,'Прайс цен'!S:S)</f>
        <v>0</v>
      </c>
      <c r="V19" s="51">
        <f t="shared" si="1"/>
        <v>0</v>
      </c>
      <c r="W19" s="146"/>
      <c r="X19" s="51"/>
      <c r="Y19" s="51"/>
      <c r="Z19" s="51">
        <f>X19*SUMIF('Прайс цен'!Q:Q,W19,'Прайс цен'!S:S)</f>
        <v>0</v>
      </c>
      <c r="AA19" s="64">
        <f t="shared" si="2"/>
        <v>0</v>
      </c>
      <c r="AB19" s="69">
        <f t="shared" si="3"/>
        <v>1217.433835</v>
      </c>
      <c r="AC19" s="70">
        <f t="shared" si="4"/>
        <v>45.351600000000005</v>
      </c>
      <c r="AD19" s="83"/>
      <c r="AE19" s="83"/>
      <c r="AF19" s="83"/>
      <c r="AG19" s="83"/>
    </row>
    <row r="20" spans="1:33" ht="13.5" customHeight="1">
      <c r="A20" s="53" t="s">
        <v>57</v>
      </c>
      <c r="B20" s="142"/>
      <c r="C20" s="51">
        <f>SUMIF('Прайс цен'!B:B,B20,'Прайс цен'!D:D)+SUMIF('передел арм.шипов'!B:B,B20,'передел арм.шипов'!L:M)</f>
        <v>0</v>
      </c>
      <c r="D20" s="51">
        <f>SUMIF('Прайс цен'!B:B,B20,'Прайс цен'!E:E)+SUMIF('передел арм.шипов'!B:B,B20,'передел арм.шипов'!M:M)</f>
        <v>0</v>
      </c>
      <c r="E20" s="144"/>
      <c r="F20" s="60"/>
      <c r="G20" s="51">
        <f>(SUMIF('Прайс цен'!K:K,E20,'Прайс цен'!M:M)+SUMIF('передел арм.шипов'!Q:Q,E20,'передел арм.шипов'!AA:AA))*F20</f>
        <v>0</v>
      </c>
      <c r="H20" s="51">
        <f>(SUMIF('Прайс цен'!K:K,E20,'Прайс цен'!N:N)+SUMIF('передел арм.шипов'!Q:Q,E20,'передел арм.шипов'!AB:AB))*F20</f>
        <v>0</v>
      </c>
      <c r="I20" s="144"/>
      <c r="J20" s="60"/>
      <c r="K20" s="51">
        <f>(SUMIF('Прайс цен'!K:K,I20,'Прайс цен'!M:M)+SUMIF('передел арм.шипов'!Q:Q,I20,'передел арм.шипов'!AA:AA))*J20</f>
        <v>0</v>
      </c>
      <c r="L20" s="51">
        <f>(SUMIF('Прайс цен'!K:K,I20,'Прайс цен'!N:N)+SUMIF('передел арм.шипов'!Q:Q,I20,'передел арм.шипов'!AB:AB))*J20</f>
        <v>0</v>
      </c>
      <c r="M20" s="146"/>
      <c r="N20" s="51"/>
      <c r="O20" s="51"/>
      <c r="P20" s="51">
        <f>N20*SUMIF('Прайс цен'!Q:Q,M20,'Прайс цен'!S:S)</f>
        <v>0</v>
      </c>
      <c r="Q20" s="51">
        <f t="shared" si="0"/>
        <v>0</v>
      </c>
      <c r="R20" s="146"/>
      <c r="S20" s="51"/>
      <c r="T20" s="51"/>
      <c r="U20" s="51">
        <f>S20*SUMIF('Прайс цен'!Q:Q,R20,'Прайс цен'!S:S)</f>
        <v>0</v>
      </c>
      <c r="V20" s="51">
        <f t="shared" si="1"/>
        <v>0</v>
      </c>
      <c r="W20" s="146"/>
      <c r="X20" s="51"/>
      <c r="Y20" s="51"/>
      <c r="Z20" s="51">
        <f>X20*SUMIF('Прайс цен'!Q:Q,W20,'Прайс цен'!S:S)</f>
        <v>0</v>
      </c>
      <c r="AA20" s="64">
        <f t="shared" si="2"/>
        <v>0</v>
      </c>
      <c r="AB20" s="69">
        <f t="shared" si="3"/>
        <v>0</v>
      </c>
      <c r="AC20" s="70">
        <f t="shared" si="4"/>
        <v>0</v>
      </c>
      <c r="AD20" s="83"/>
      <c r="AE20" s="83"/>
      <c r="AF20" s="83"/>
      <c r="AG20" s="83"/>
    </row>
    <row r="21" spans="1:33" ht="13.5" customHeight="1">
      <c r="A21" s="53" t="s">
        <v>137</v>
      </c>
      <c r="B21" s="142"/>
      <c r="C21" s="51">
        <f>SUMIF('Прайс цен'!B:B,B21,'Прайс цен'!D:D)+SUMIF('передел арм.шипов'!B:B,B21,'передел арм.шипов'!L:M)</f>
        <v>0</v>
      </c>
      <c r="D21" s="51">
        <f>SUMIF('Прайс цен'!B:B,B21,'Прайс цен'!E:E)+SUMIF('передел арм.шипов'!B:B,B21,'передел арм.шипов'!M:M)</f>
        <v>0</v>
      </c>
      <c r="E21" s="144"/>
      <c r="F21" s="60"/>
      <c r="G21" s="51">
        <f>(SUMIF('Прайс цен'!K:K,E21,'Прайс цен'!M:M)+SUMIF('передел арм.шипов'!Q:Q,E21,'передел арм.шипов'!AA:AA))*F21</f>
        <v>0</v>
      </c>
      <c r="H21" s="51">
        <f>(SUMIF('Прайс цен'!K:K,E21,'Прайс цен'!N:N)+SUMIF('передел арм.шипов'!Q:Q,E21,'передел арм.шипов'!AB:AB))*F21</f>
        <v>0</v>
      </c>
      <c r="I21" s="144"/>
      <c r="J21" s="60"/>
      <c r="K21" s="51">
        <f>(SUMIF('Прайс цен'!K:K,I21,'Прайс цен'!M:M)+SUMIF('передел арм.шипов'!Q:Q,I21,'передел арм.шипов'!AA:AA))*J21</f>
        <v>0</v>
      </c>
      <c r="L21" s="51">
        <f>(SUMIF('Прайс цен'!K:K,I21,'Прайс цен'!N:N)+SUMIF('передел арм.шипов'!Q:Q,I21,'передел арм.шипов'!AB:AB))*J21</f>
        <v>0</v>
      </c>
      <c r="M21" s="146"/>
      <c r="N21" s="51"/>
      <c r="O21" s="51"/>
      <c r="P21" s="51">
        <f>N21*SUMIF('Прайс цен'!Q:Q,M21,'Прайс цен'!S:S)</f>
        <v>0</v>
      </c>
      <c r="Q21" s="51">
        <f t="shared" si="0"/>
        <v>0</v>
      </c>
      <c r="R21" s="146"/>
      <c r="S21" s="51"/>
      <c r="T21" s="51"/>
      <c r="U21" s="51">
        <f>S21*SUMIF('Прайс цен'!Q:Q,R21,'Прайс цен'!S:S)</f>
        <v>0</v>
      </c>
      <c r="V21" s="51">
        <f t="shared" si="1"/>
        <v>0</v>
      </c>
      <c r="W21" s="146"/>
      <c r="X21" s="51"/>
      <c r="Y21" s="51"/>
      <c r="Z21" s="51">
        <f>X21*SUMIF('Прайс цен'!Q:Q,W21,'Прайс цен'!S:S)</f>
        <v>0</v>
      </c>
      <c r="AA21" s="64">
        <f t="shared" si="2"/>
        <v>0</v>
      </c>
      <c r="AB21" s="69">
        <f t="shared" si="3"/>
        <v>0</v>
      </c>
      <c r="AC21" s="70">
        <f t="shared" si="4"/>
        <v>0</v>
      </c>
      <c r="AD21" s="83"/>
      <c r="AE21" s="83"/>
      <c r="AF21" s="83"/>
      <c r="AG21" s="83"/>
    </row>
    <row r="22" spans="1:35" ht="13.5" customHeight="1">
      <c r="A22" s="53" t="s">
        <v>174</v>
      </c>
      <c r="B22" s="142" t="s">
        <v>354</v>
      </c>
      <c r="C22" s="51">
        <f>SUMIF('Прайс цен'!B:B,B22,'Прайс цен'!D:D)+SUMIF('передел арм.шипов'!B:B,B22,'передел арм.шипов'!L:M)</f>
        <v>242</v>
      </c>
      <c r="D22" s="51">
        <f>SUMIF('Прайс цен'!B:B,B22,'Прайс цен'!E:E)+SUMIF('передел арм.шипов'!B:B,B22,'передел арм.шипов'!M:M)</f>
        <v>5.95</v>
      </c>
      <c r="E22" s="144"/>
      <c r="F22" s="60"/>
      <c r="G22" s="51">
        <f>(SUMIF('Прайс цен'!K:K,E22,'Прайс цен'!M:M)+SUMIF('передел арм.шипов'!Q:Q,E22,'передел арм.шипов'!AA:AA))*F22</f>
        <v>0</v>
      </c>
      <c r="H22" s="51">
        <f>(SUMIF('Прайс цен'!K:K,E22,'Прайс цен'!N:N)+SUMIF('передел арм.шипов'!Q:Q,E22,'передел арм.шипов'!AB:AB))*F22</f>
        <v>0</v>
      </c>
      <c r="I22" s="144"/>
      <c r="J22" s="60"/>
      <c r="K22" s="51">
        <f>(SUMIF('Прайс цен'!K:K,I22,'Прайс цен'!M:M)+SUMIF('передел арм.шипов'!Q:Q,I22,'передел арм.шипов'!AA:AA))*J22</f>
        <v>0</v>
      </c>
      <c r="L22" s="51">
        <f>(SUMIF('Прайс цен'!K:K,I22,'Прайс цен'!N:N)+SUMIF('передел арм.шипов'!Q:Q,I22,'передел арм.шипов'!AB:AB))*J22</f>
        <v>0</v>
      </c>
      <c r="M22" s="146" t="s">
        <v>377</v>
      </c>
      <c r="N22" s="51">
        <v>13</v>
      </c>
      <c r="O22" s="51">
        <v>0.5</v>
      </c>
      <c r="P22" s="51">
        <f>N22*SUMIF('Прайс цен'!Q:Q,M22,'Прайс цен'!S:S)</f>
        <v>338</v>
      </c>
      <c r="Q22" s="51">
        <f t="shared" si="0"/>
        <v>12.5</v>
      </c>
      <c r="R22" s="146"/>
      <c r="S22" s="51"/>
      <c r="T22" s="51"/>
      <c r="U22" s="51">
        <f>S22*SUMIF('Прайс цен'!Q:Q,R22,'Прайс цен'!S:S)</f>
        <v>0</v>
      </c>
      <c r="V22" s="51">
        <f t="shared" si="1"/>
        <v>0</v>
      </c>
      <c r="W22" s="146"/>
      <c r="X22" s="51"/>
      <c r="Y22" s="51"/>
      <c r="Z22" s="51">
        <f>X22*SUMIF('Прайс цен'!Q:Q,W22,'Прайс цен'!S:S)</f>
        <v>0</v>
      </c>
      <c r="AA22" s="64">
        <f t="shared" si="2"/>
        <v>0</v>
      </c>
      <c r="AB22" s="69">
        <f t="shared" si="3"/>
        <v>580</v>
      </c>
      <c r="AC22" s="70">
        <f t="shared" si="4"/>
        <v>18.45</v>
      </c>
      <c r="AD22" s="83"/>
      <c r="AE22" s="83"/>
      <c r="AF22" s="83"/>
      <c r="AG22" s="83"/>
      <c r="AH22" s="121"/>
      <c r="AI22" s="120"/>
    </row>
    <row r="23" spans="1:33" ht="13.5" customHeight="1">
      <c r="A23" s="53" t="s">
        <v>138</v>
      </c>
      <c r="B23" s="142"/>
      <c r="C23" s="51">
        <f>SUMIF('Прайс цен'!B:B,B23,'Прайс цен'!D:D)+SUMIF('передел арм.шипов'!B:B,B23,'передел арм.шипов'!L:M)</f>
        <v>0</v>
      </c>
      <c r="D23" s="51">
        <f>SUMIF('Прайс цен'!B:B,B23,'Прайс цен'!E:E)+SUMIF('передел арм.шипов'!B:B,B23,'передел арм.шипов'!M:M)</f>
        <v>0</v>
      </c>
      <c r="E23" s="144"/>
      <c r="F23" s="60"/>
      <c r="G23" s="51">
        <f>(SUMIF('Прайс цен'!K:K,E23,'Прайс цен'!M:M)+SUMIF('передел арм.шипов'!Q:Q,E23,'передел арм.шипов'!AA:AA))*F23</f>
        <v>0</v>
      </c>
      <c r="H23" s="51">
        <f>(SUMIF('Прайс цен'!K:K,E23,'Прайс цен'!N:N)+SUMIF('передел арм.шипов'!Q:Q,E23,'передел арм.шипов'!AB:AB))*F23</f>
        <v>0</v>
      </c>
      <c r="I23" s="144"/>
      <c r="J23" s="60"/>
      <c r="K23" s="51">
        <f>(SUMIF('Прайс цен'!K:K,I23,'Прайс цен'!M:M)+SUMIF('передел арм.шипов'!Q:Q,I23,'передел арм.шипов'!AA:AA))*J23</f>
        <v>0</v>
      </c>
      <c r="L23" s="51">
        <f>(SUMIF('Прайс цен'!K:K,I23,'Прайс цен'!N:N)+SUMIF('передел арм.шипов'!Q:Q,I23,'передел арм.шипов'!AB:AB))*J23</f>
        <v>0</v>
      </c>
      <c r="M23" s="146"/>
      <c r="N23" s="51"/>
      <c r="O23" s="51"/>
      <c r="P23" s="51">
        <f>N23*SUMIF('Прайс цен'!Q:Q,M23,'Прайс цен'!S:S)</f>
        <v>0</v>
      </c>
      <c r="Q23" s="51">
        <f t="shared" si="0"/>
        <v>0</v>
      </c>
      <c r="R23" s="146"/>
      <c r="S23" s="51"/>
      <c r="T23" s="51"/>
      <c r="U23" s="51">
        <f>S23*SUMIF('Прайс цен'!Q:Q,R23,'Прайс цен'!S:S)</f>
        <v>0</v>
      </c>
      <c r="V23" s="51">
        <f t="shared" si="1"/>
        <v>0</v>
      </c>
      <c r="W23" s="146"/>
      <c r="X23" s="51"/>
      <c r="Y23" s="51"/>
      <c r="Z23" s="51">
        <f>X23*SUMIF('Прайс цен'!Q:Q,W23,'Прайс цен'!S:S)</f>
        <v>0</v>
      </c>
      <c r="AA23" s="64">
        <f t="shared" si="2"/>
        <v>0</v>
      </c>
      <c r="AB23" s="69">
        <f t="shared" si="3"/>
        <v>0</v>
      </c>
      <c r="AC23" s="70">
        <f t="shared" si="4"/>
        <v>0</v>
      </c>
      <c r="AD23" s="83"/>
      <c r="AE23" s="83"/>
      <c r="AF23" s="83"/>
      <c r="AG23" s="83"/>
    </row>
    <row r="24" spans="1:33" ht="13.5" customHeight="1">
      <c r="A24" s="53" t="s">
        <v>139</v>
      </c>
      <c r="B24" s="142"/>
      <c r="C24" s="51">
        <f>SUMIF('Прайс цен'!B:B,B24,'Прайс цен'!D:D)+SUMIF('передел арм.шипов'!B:B,B24,'передел арм.шипов'!L:M)</f>
        <v>0</v>
      </c>
      <c r="D24" s="51">
        <f>SUMIF('Прайс цен'!B:B,B24,'Прайс цен'!E:E)+SUMIF('передел арм.шипов'!B:B,B24,'передел арм.шипов'!M:M)</f>
        <v>0</v>
      </c>
      <c r="E24" s="144"/>
      <c r="F24" s="60"/>
      <c r="G24" s="51">
        <f>(SUMIF('Прайс цен'!K:K,E24,'Прайс цен'!M:M)+SUMIF('передел арм.шипов'!Q:Q,E24,'передел арм.шипов'!AA:AA))*F24</f>
        <v>0</v>
      </c>
      <c r="H24" s="51">
        <f>(SUMIF('Прайс цен'!K:K,E24,'Прайс цен'!N:N)+SUMIF('передел арм.шипов'!Q:Q,E24,'передел арм.шипов'!AB:AB))*F24</f>
        <v>0</v>
      </c>
      <c r="I24" s="144"/>
      <c r="J24" s="60"/>
      <c r="K24" s="51">
        <f>(SUMIF('Прайс цен'!K:K,I24,'Прайс цен'!M:M)+SUMIF('передел арм.шипов'!Q:Q,I24,'передел арм.шипов'!AA:AA))*J24</f>
        <v>0</v>
      </c>
      <c r="L24" s="51">
        <f>(SUMIF('Прайс цен'!K:K,I24,'Прайс цен'!N:N)+SUMIF('передел арм.шипов'!Q:Q,I24,'передел арм.шипов'!AB:AB))*J24</f>
        <v>0</v>
      </c>
      <c r="M24" s="146"/>
      <c r="N24" s="51"/>
      <c r="O24" s="51"/>
      <c r="P24" s="51">
        <f>N24*SUMIF('Прайс цен'!Q:Q,M24,'Прайс цен'!S:S)</f>
        <v>0</v>
      </c>
      <c r="Q24" s="51">
        <f t="shared" si="0"/>
        <v>0</v>
      </c>
      <c r="R24" s="146"/>
      <c r="S24" s="51"/>
      <c r="T24" s="51"/>
      <c r="U24" s="51">
        <f>S24*SUMIF('Прайс цен'!Q:Q,R24,'Прайс цен'!S:S)</f>
        <v>0</v>
      </c>
      <c r="V24" s="51">
        <f t="shared" si="1"/>
        <v>0</v>
      </c>
      <c r="W24" s="146"/>
      <c r="X24" s="51"/>
      <c r="Y24" s="51"/>
      <c r="Z24" s="51">
        <f>X24*SUMIF('Прайс цен'!Q:Q,W24,'Прайс цен'!S:S)</f>
        <v>0</v>
      </c>
      <c r="AA24" s="64">
        <f t="shared" si="2"/>
        <v>0</v>
      </c>
      <c r="AB24" s="69">
        <f t="shared" si="3"/>
        <v>0</v>
      </c>
      <c r="AC24" s="70">
        <f t="shared" si="4"/>
        <v>0</v>
      </c>
      <c r="AD24" s="83"/>
      <c r="AE24" s="83"/>
      <c r="AF24" s="83"/>
      <c r="AG24" s="83"/>
    </row>
    <row r="25" spans="1:33" ht="13.5" customHeight="1">
      <c r="A25" s="53" t="s">
        <v>140</v>
      </c>
      <c r="B25" s="142"/>
      <c r="C25" s="51">
        <f>SUMIF('Прайс цен'!B:B,B25,'Прайс цен'!D:D)+SUMIF('передел арм.шипов'!B:B,B25,'передел арм.шипов'!L:M)</f>
        <v>0</v>
      </c>
      <c r="D25" s="51">
        <f>SUMIF('Прайс цен'!B:B,B25,'Прайс цен'!E:E)+SUMIF('передел арм.шипов'!B:B,B25,'передел арм.шипов'!M:M)</f>
        <v>0</v>
      </c>
      <c r="E25" s="144"/>
      <c r="F25" s="60"/>
      <c r="G25" s="51">
        <f>(SUMIF('Прайс цен'!K:K,E25,'Прайс цен'!M:M)+SUMIF('передел арм.шипов'!Q:Q,E25,'передел арм.шипов'!AA:AA))*F25</f>
        <v>0</v>
      </c>
      <c r="H25" s="51">
        <f>(SUMIF('Прайс цен'!K:K,E25,'Прайс цен'!N:N)+SUMIF('передел арм.шипов'!Q:Q,E25,'передел арм.шипов'!AB:AB))*F25</f>
        <v>0</v>
      </c>
      <c r="I25" s="144"/>
      <c r="J25" s="60"/>
      <c r="K25" s="51">
        <f>(SUMIF('Прайс цен'!K:K,I25,'Прайс цен'!M:M)+SUMIF('передел арм.шипов'!Q:Q,I25,'передел арм.шипов'!AA:AA))*J25</f>
        <v>0</v>
      </c>
      <c r="L25" s="51">
        <f>(SUMIF('Прайс цен'!K:K,I25,'Прайс цен'!N:N)+SUMIF('передел арм.шипов'!Q:Q,I25,'передел арм.шипов'!AB:AB))*J25</f>
        <v>0</v>
      </c>
      <c r="M25" s="146" t="s">
        <v>377</v>
      </c>
      <c r="N25" s="51">
        <v>13</v>
      </c>
      <c r="O25" s="51">
        <v>0.5</v>
      </c>
      <c r="P25" s="51">
        <f>N25*SUMIF('Прайс цен'!Q:Q,M25,'Прайс цен'!S:S)</f>
        <v>338</v>
      </c>
      <c r="Q25" s="51">
        <f t="shared" si="0"/>
        <v>12.5</v>
      </c>
      <c r="R25" s="146"/>
      <c r="S25" s="51"/>
      <c r="T25" s="51"/>
      <c r="U25" s="51">
        <f>S25*SUMIF('Прайс цен'!Q:Q,R25,'Прайс цен'!S:S)</f>
        <v>0</v>
      </c>
      <c r="V25" s="51">
        <f t="shared" si="1"/>
        <v>0</v>
      </c>
      <c r="W25" s="146"/>
      <c r="X25" s="51"/>
      <c r="Y25" s="51"/>
      <c r="Z25" s="51">
        <f>X25*SUMIF('Прайс цен'!Q:Q,W25,'Прайс цен'!S:S)</f>
        <v>0</v>
      </c>
      <c r="AA25" s="64">
        <f t="shared" si="2"/>
        <v>0</v>
      </c>
      <c r="AB25" s="69">
        <f t="shared" si="3"/>
        <v>338</v>
      </c>
      <c r="AC25" s="70">
        <f t="shared" si="4"/>
        <v>12.5</v>
      </c>
      <c r="AD25" s="83"/>
      <c r="AE25" s="83"/>
      <c r="AF25" s="83"/>
      <c r="AG25" s="83"/>
    </row>
    <row r="26" spans="1:33" ht="13.5" customHeight="1">
      <c r="A26" s="53" t="s">
        <v>175</v>
      </c>
      <c r="B26" s="142"/>
      <c r="C26" s="51">
        <f>SUMIF('Прайс цен'!B:B,B26,'Прайс цен'!D:D)+SUMIF('передел арм.шипов'!B:B,B26,'передел арм.шипов'!L:M)</f>
        <v>0</v>
      </c>
      <c r="D26" s="51">
        <f>SUMIF('Прайс цен'!B:B,B26,'Прайс цен'!E:E)+SUMIF('передел арм.шипов'!B:B,B26,'передел арм.шипов'!M:M)</f>
        <v>0</v>
      </c>
      <c r="E26" s="144"/>
      <c r="F26" s="60"/>
      <c r="G26" s="51">
        <f>(SUMIF('Прайс цен'!K:K,E26,'Прайс цен'!M:M)+SUMIF('передел арм.шипов'!Q:Q,E26,'передел арм.шипов'!AA:AA))*F26</f>
        <v>0</v>
      </c>
      <c r="H26" s="51">
        <f>(SUMIF('Прайс цен'!K:K,E26,'Прайс цен'!N:N)+SUMIF('передел арм.шипов'!Q:Q,E26,'передел арм.шипов'!AB:AB))*F26</f>
        <v>0</v>
      </c>
      <c r="I26" s="144"/>
      <c r="J26" s="60"/>
      <c r="K26" s="51">
        <f>(SUMIF('Прайс цен'!K:K,I26,'Прайс цен'!M:M)+SUMIF('передел арм.шипов'!Q:Q,I26,'передел арм.шипов'!AA:AA))*J26</f>
        <v>0</v>
      </c>
      <c r="L26" s="51">
        <f>(SUMIF('Прайс цен'!K:K,I26,'Прайс цен'!N:N)+SUMIF('передел арм.шипов'!Q:Q,I26,'передел арм.шипов'!AB:AB))*J26</f>
        <v>0</v>
      </c>
      <c r="M26" s="146" t="s">
        <v>377</v>
      </c>
      <c r="N26" s="51">
        <v>14</v>
      </c>
      <c r="O26" s="51">
        <v>0.5</v>
      </c>
      <c r="P26" s="51">
        <f>N26*SUMIF('Прайс цен'!Q:Q,M26,'Прайс цен'!S:S)</f>
        <v>364</v>
      </c>
      <c r="Q26" s="51">
        <f t="shared" si="0"/>
        <v>13.5</v>
      </c>
      <c r="R26" s="146"/>
      <c r="S26" s="51"/>
      <c r="T26" s="51"/>
      <c r="U26" s="51">
        <f>S26*SUMIF('Прайс цен'!Q:Q,R26,'Прайс цен'!S:S)</f>
        <v>0</v>
      </c>
      <c r="V26" s="51">
        <f t="shared" si="1"/>
        <v>0</v>
      </c>
      <c r="W26" s="146"/>
      <c r="X26" s="51"/>
      <c r="Y26" s="51"/>
      <c r="Z26" s="51">
        <f>X26*SUMIF('Прайс цен'!Q:Q,W26,'Прайс цен'!S:S)</f>
        <v>0</v>
      </c>
      <c r="AA26" s="64">
        <f t="shared" si="2"/>
        <v>0</v>
      </c>
      <c r="AB26" s="69">
        <f t="shared" si="3"/>
        <v>364</v>
      </c>
      <c r="AC26" s="70">
        <f t="shared" si="4"/>
        <v>13.5</v>
      </c>
      <c r="AD26" s="83"/>
      <c r="AE26" s="83"/>
      <c r="AF26" s="83"/>
      <c r="AG26" s="83"/>
    </row>
    <row r="27" spans="1:35" ht="13.5" customHeight="1">
      <c r="A27" s="53" t="s">
        <v>141</v>
      </c>
      <c r="B27" s="142" t="s">
        <v>352</v>
      </c>
      <c r="C27" s="51">
        <f>SUMIF('Прайс цен'!B:B,B27,'Прайс цен'!D:D)+SUMIF('передел арм.шипов'!B:B,B27,'передел арм.шипов'!L:M)</f>
        <v>163.129421</v>
      </c>
      <c r="D27" s="51">
        <f>SUMIF('Прайс цен'!B:B,B27,'Прайс цен'!E:E)+SUMIF('передел арм.шипов'!B:B,B27,'передел арм.шипов'!M:M)</f>
        <v>5.982</v>
      </c>
      <c r="E27" s="144"/>
      <c r="F27" s="60"/>
      <c r="G27" s="51">
        <f>(SUMIF('Прайс цен'!K:K,E27,'Прайс цен'!M:M)+SUMIF('передел арм.шипов'!Q:Q,E27,'передел арм.шипов'!AA:AA))*F27</f>
        <v>0</v>
      </c>
      <c r="H27" s="51">
        <f>(SUMIF('Прайс цен'!K:K,E27,'Прайс цен'!N:N)+SUMIF('передел арм.шипов'!Q:Q,E27,'передел арм.шипов'!AB:AB))*F27</f>
        <v>0</v>
      </c>
      <c r="I27" s="144"/>
      <c r="J27" s="60"/>
      <c r="K27" s="51">
        <f>(SUMIF('Прайс цен'!K:K,I27,'Прайс цен'!M:M)+SUMIF('передел арм.шипов'!Q:Q,I27,'передел арм.шипов'!AA:AA))*J27</f>
        <v>0</v>
      </c>
      <c r="L27" s="51">
        <f>(SUMIF('Прайс цен'!K:K,I27,'Прайс цен'!N:N)+SUMIF('передел арм.шипов'!Q:Q,I27,'передел арм.шипов'!AB:AB))*J27</f>
        <v>0</v>
      </c>
      <c r="M27" s="146" t="s">
        <v>377</v>
      </c>
      <c r="N27" s="51">
        <v>24.4</v>
      </c>
      <c r="O27" s="51">
        <v>0.6</v>
      </c>
      <c r="P27" s="51">
        <f>N27*SUMIF('Прайс цен'!Q:Q,M27,'Прайс цен'!S:S)</f>
        <v>634.4</v>
      </c>
      <c r="Q27" s="51">
        <f t="shared" si="0"/>
        <v>23.799999999999997</v>
      </c>
      <c r="R27" s="146"/>
      <c r="S27" s="51"/>
      <c r="T27" s="51"/>
      <c r="U27" s="51">
        <f>S27*SUMIF('Прайс цен'!Q:Q,R27,'Прайс цен'!S:S)</f>
        <v>0</v>
      </c>
      <c r="V27" s="51">
        <f t="shared" si="1"/>
        <v>0</v>
      </c>
      <c r="W27" s="146"/>
      <c r="X27" s="51"/>
      <c r="Y27" s="51"/>
      <c r="Z27" s="51">
        <f>X27*SUMIF('Прайс цен'!Q:Q,W27,'Прайс цен'!S:S)</f>
        <v>0</v>
      </c>
      <c r="AA27" s="64">
        <f t="shared" si="2"/>
        <v>0</v>
      </c>
      <c r="AB27" s="69">
        <f t="shared" si="3"/>
        <v>797.529421</v>
      </c>
      <c r="AC27" s="70">
        <f t="shared" si="4"/>
        <v>29.781999999999996</v>
      </c>
      <c r="AD27" s="83"/>
      <c r="AE27" s="83"/>
      <c r="AF27" s="83"/>
      <c r="AG27" s="83"/>
      <c r="AH27" s="121"/>
      <c r="AI27" s="120"/>
    </row>
    <row r="28" spans="1:33" ht="13.5" customHeight="1">
      <c r="A28" s="53" t="s">
        <v>267</v>
      </c>
      <c r="B28" s="142" t="s">
        <v>336</v>
      </c>
      <c r="C28" s="51">
        <f>SUMIF('Прайс цен'!B:B,B28,'Прайс цен'!D:D)+SUMIF('передел арм.шипов'!B:B,B28,'передел арм.шипов'!L:M)</f>
        <v>181.286016</v>
      </c>
      <c r="D28" s="51">
        <f>SUMIF('Прайс цен'!B:B,B28,'Прайс цен'!E:E)+SUMIF('передел арм.шипов'!B:B,B28,'передел арм.шипов'!M:M)</f>
        <v>8.9534</v>
      </c>
      <c r="E28" s="144"/>
      <c r="F28" s="60"/>
      <c r="G28" s="51">
        <f>(SUMIF('Прайс цен'!K:K,E28,'Прайс цен'!M:M)+SUMIF('передел арм.шипов'!Q:Q,E28,'передел арм.шипов'!AA:AA))*F28</f>
        <v>0</v>
      </c>
      <c r="H28" s="51">
        <f>(SUMIF('Прайс цен'!K:K,E28,'Прайс цен'!N:N)+SUMIF('передел арм.шипов'!Q:Q,E28,'передел арм.шипов'!AB:AB))*F28</f>
        <v>0</v>
      </c>
      <c r="I28" s="144"/>
      <c r="J28" s="60"/>
      <c r="K28" s="51">
        <f>(SUMIF('Прайс цен'!K:K,I28,'Прайс цен'!M:M)+SUMIF('передел арм.шипов'!Q:Q,I28,'передел арм.шипов'!AA:AA))*J28</f>
        <v>0</v>
      </c>
      <c r="L28" s="51">
        <f>(SUMIF('Прайс цен'!K:K,I28,'Прайс цен'!N:N)+SUMIF('передел арм.шипов'!Q:Q,I28,'передел арм.шипов'!AB:AB))*J28</f>
        <v>0</v>
      </c>
      <c r="M28" s="146" t="s">
        <v>377</v>
      </c>
      <c r="N28" s="51">
        <v>24.8</v>
      </c>
      <c r="O28" s="51">
        <v>0.6</v>
      </c>
      <c r="P28" s="51">
        <f>N28*SUMIF('Прайс цен'!Q:Q,M28,'Прайс цен'!S:S)</f>
        <v>644.8000000000001</v>
      </c>
      <c r="Q28" s="51">
        <f t="shared" si="0"/>
        <v>24.2</v>
      </c>
      <c r="R28" s="146"/>
      <c r="S28" s="51"/>
      <c r="T28" s="51"/>
      <c r="U28" s="51">
        <f>S28*SUMIF('Прайс цен'!Q:Q,R28,'Прайс цен'!S:S)</f>
        <v>0</v>
      </c>
      <c r="V28" s="51">
        <f t="shared" si="1"/>
        <v>0</v>
      </c>
      <c r="W28" s="146"/>
      <c r="X28" s="51"/>
      <c r="Y28" s="51"/>
      <c r="Z28" s="51">
        <f>X28*SUMIF('Прайс цен'!Q:Q,W28,'Прайс цен'!S:S)</f>
        <v>0</v>
      </c>
      <c r="AA28" s="64">
        <f t="shared" si="2"/>
        <v>0</v>
      </c>
      <c r="AB28" s="69">
        <f t="shared" si="3"/>
        <v>826.0860160000001</v>
      </c>
      <c r="AC28" s="70">
        <f t="shared" si="4"/>
        <v>33.1534</v>
      </c>
      <c r="AD28" s="83"/>
      <c r="AE28" s="83"/>
      <c r="AF28" s="83"/>
      <c r="AG28" s="83"/>
    </row>
    <row r="29" spans="1:33" ht="13.5" customHeight="1">
      <c r="A29" s="53" t="s">
        <v>176</v>
      </c>
      <c r="B29" s="142"/>
      <c r="C29" s="51">
        <f>SUMIF('Прайс цен'!B:B,B29,'Прайс цен'!D:D)+SUMIF('передел арм.шипов'!B:B,B29,'передел арм.шипов'!L:M)</f>
        <v>0</v>
      </c>
      <c r="D29" s="51">
        <f>SUMIF('Прайс цен'!B:B,B29,'Прайс цен'!E:E)+SUMIF('передел арм.шипов'!B:B,B29,'передел арм.шипов'!M:M)</f>
        <v>0</v>
      </c>
      <c r="E29" s="144"/>
      <c r="F29" s="60"/>
      <c r="G29" s="51">
        <f>(SUMIF('Прайс цен'!K:K,E29,'Прайс цен'!M:M)+SUMIF('передел арм.шипов'!Q:Q,E29,'передел арм.шипов'!AA:AA))*F29</f>
        <v>0</v>
      </c>
      <c r="H29" s="51">
        <f>(SUMIF('Прайс цен'!K:K,E29,'Прайс цен'!N:N)+SUMIF('передел арм.шипов'!Q:Q,E29,'передел арм.шипов'!AB:AB))*F29</f>
        <v>0</v>
      </c>
      <c r="I29" s="144"/>
      <c r="J29" s="60"/>
      <c r="K29" s="51">
        <f>(SUMIF('Прайс цен'!K:K,I29,'Прайс цен'!M:M)+SUMIF('передел арм.шипов'!Q:Q,I29,'передел арм.шипов'!AA:AA))*J29</f>
        <v>0</v>
      </c>
      <c r="L29" s="51">
        <f>(SUMIF('Прайс цен'!K:K,I29,'Прайс цен'!N:N)+SUMIF('передел арм.шипов'!Q:Q,I29,'передел арм.шипов'!AB:AB))*J29</f>
        <v>0</v>
      </c>
      <c r="M29" s="146"/>
      <c r="N29" s="51"/>
      <c r="O29" s="51"/>
      <c r="P29" s="51">
        <f>N29*SUMIF('Прайс цен'!Q:Q,M29,'Прайс цен'!S:S)</f>
        <v>0</v>
      </c>
      <c r="Q29" s="51">
        <f t="shared" si="0"/>
        <v>0</v>
      </c>
      <c r="R29" s="146"/>
      <c r="S29" s="51"/>
      <c r="T29" s="51"/>
      <c r="U29" s="51">
        <f>S29*SUMIF('Прайс цен'!Q:Q,R29,'Прайс цен'!S:S)</f>
        <v>0</v>
      </c>
      <c r="V29" s="51">
        <f t="shared" si="1"/>
        <v>0</v>
      </c>
      <c r="W29" s="146"/>
      <c r="X29" s="51"/>
      <c r="Y29" s="51"/>
      <c r="Z29" s="51">
        <f>X29*SUMIF('Прайс цен'!Q:Q,W29,'Прайс цен'!S:S)</f>
        <v>0</v>
      </c>
      <c r="AA29" s="64">
        <f t="shared" si="2"/>
        <v>0</v>
      </c>
      <c r="AB29" s="69">
        <f t="shared" si="3"/>
        <v>0</v>
      </c>
      <c r="AC29" s="70">
        <f t="shared" si="4"/>
        <v>0</v>
      </c>
      <c r="AD29" s="83"/>
      <c r="AE29" s="83"/>
      <c r="AF29" s="83"/>
      <c r="AG29" s="83"/>
    </row>
    <row r="30" spans="1:33" ht="13.5" customHeight="1" thickBot="1">
      <c r="A30" s="53" t="s">
        <v>142</v>
      </c>
      <c r="B30" s="142" t="s">
        <v>330</v>
      </c>
      <c r="C30" s="51">
        <f>SUMIF('Прайс цен'!B:B,B30,'Прайс цен'!D:D)+SUMIF('передел арм.шипов'!B:B,B30,'передел арм.шипов'!L:M)</f>
        <v>161.95021</v>
      </c>
      <c r="D30" s="51">
        <f>SUMIF('Прайс цен'!B:B,B30,'Прайс цен'!E:E)+SUMIF('передел арм.шипов'!B:B,B30,'передел арм.шипов'!M:M)</f>
        <v>5.9248</v>
      </c>
      <c r="E30" s="144"/>
      <c r="F30" s="60"/>
      <c r="G30" s="51">
        <f>(SUMIF('Прайс цен'!K:K,E30,'Прайс цен'!M:M)+SUMIF('передел арм.шипов'!Q:Q,E30,'передел арм.шипов'!AA:AA))*F30</f>
        <v>0</v>
      </c>
      <c r="H30" s="51">
        <f>(SUMIF('Прайс цен'!K:K,E30,'Прайс цен'!N:N)+SUMIF('передел арм.шипов'!Q:Q,E30,'передел арм.шипов'!AB:AB))*F30</f>
        <v>0</v>
      </c>
      <c r="I30" s="144"/>
      <c r="J30" s="60"/>
      <c r="K30" s="51">
        <f>(SUMIF('Прайс цен'!K:K,I30,'Прайс цен'!M:M)+SUMIF('передел арм.шипов'!Q:Q,I30,'передел арм.шипов'!AA:AA))*J30</f>
        <v>0</v>
      </c>
      <c r="L30" s="51">
        <f>(SUMIF('Прайс цен'!K:K,I30,'Прайс цен'!N:N)+SUMIF('передел арм.шипов'!Q:Q,I30,'передел арм.шипов'!AB:AB))*J30</f>
        <v>0</v>
      </c>
      <c r="M30" s="146" t="s">
        <v>377</v>
      </c>
      <c r="N30" s="51">
        <v>27</v>
      </c>
      <c r="O30" s="51">
        <v>0.5</v>
      </c>
      <c r="P30" s="51">
        <f>N30*SUMIF('Прайс цен'!Q:Q,M30,'Прайс цен'!S:S)</f>
        <v>702</v>
      </c>
      <c r="Q30" s="51">
        <f t="shared" si="0"/>
        <v>26.5</v>
      </c>
      <c r="R30" s="146"/>
      <c r="S30" s="51"/>
      <c r="T30" s="51"/>
      <c r="U30" s="51">
        <f>S30*SUMIF('Прайс цен'!Q:Q,R30,'Прайс цен'!S:S)</f>
        <v>0</v>
      </c>
      <c r="V30" s="51">
        <f t="shared" si="1"/>
        <v>0</v>
      </c>
      <c r="W30" s="146"/>
      <c r="X30" s="51"/>
      <c r="Y30" s="51"/>
      <c r="Z30" s="51">
        <f>X30*SUMIF('Прайс цен'!Q:Q,W30,'Прайс цен'!S:S)</f>
        <v>0</v>
      </c>
      <c r="AA30" s="64">
        <f t="shared" si="2"/>
        <v>0</v>
      </c>
      <c r="AB30" s="69">
        <f t="shared" si="3"/>
        <v>863.95021</v>
      </c>
      <c r="AC30" s="84">
        <f t="shared" si="4"/>
        <v>32.4248</v>
      </c>
      <c r="AD30" s="83"/>
      <c r="AE30" s="83"/>
      <c r="AF30" s="83"/>
      <c r="AG30" s="83"/>
    </row>
    <row r="31" spans="1:38" ht="13.5" customHeight="1" thickBot="1">
      <c r="A31" s="53" t="s">
        <v>284</v>
      </c>
      <c r="B31" s="142" t="s">
        <v>330</v>
      </c>
      <c r="C31" s="51">
        <f>SUMIF('Прайс цен'!B:B,B31,'Прайс цен'!D:D)+SUMIF('передел арм.шипов'!B:B,B31,'передел арм.шипов'!L:M)</f>
        <v>161.95021</v>
      </c>
      <c r="D31" s="51">
        <f>SUMIF('Прайс цен'!B:B,B31,'Прайс цен'!E:E)+SUMIF('передел арм.шипов'!B:B,B31,'передел арм.шипов'!M:M)</f>
        <v>5.9248</v>
      </c>
      <c r="E31" s="144"/>
      <c r="F31" s="60"/>
      <c r="G31" s="51">
        <f>(SUMIF('Прайс цен'!K:K,E31,'Прайс цен'!M:M)+SUMIF('передел арм.шипов'!Q:Q,E31,'передел арм.шипов'!AA:AA))*F31</f>
        <v>0</v>
      </c>
      <c r="H31" s="51">
        <f>(SUMIF('Прайс цен'!K:K,E31,'Прайс цен'!N:N)+SUMIF('передел арм.шипов'!Q:Q,E31,'передел арм.шипов'!AB:AB))*F31</f>
        <v>0</v>
      </c>
      <c r="I31" s="144"/>
      <c r="J31" s="60"/>
      <c r="K31" s="51">
        <f>(SUMIF('Прайс цен'!K:K,I31,'Прайс цен'!M:M)+SUMIF('передел арм.шипов'!Q:Q,I31,'передел арм.шипов'!AA:AA))*J31</f>
        <v>0</v>
      </c>
      <c r="L31" s="51">
        <f>(SUMIF('Прайс цен'!K:K,I31,'Прайс цен'!N:N)+SUMIF('передел арм.шипов'!Q:Q,I31,'передел арм.шипов'!AB:AB))*J31</f>
        <v>0</v>
      </c>
      <c r="M31" s="146" t="s">
        <v>377</v>
      </c>
      <c r="N31" s="51">
        <v>24.8</v>
      </c>
      <c r="O31" s="51">
        <v>0.6</v>
      </c>
      <c r="P31" s="51">
        <f>N31*SUMIF('Прайс цен'!Q:Q,M31,'Прайс цен'!S:S)</f>
        <v>644.8000000000001</v>
      </c>
      <c r="Q31" s="51">
        <f t="shared" si="0"/>
        <v>24.2</v>
      </c>
      <c r="R31" s="146"/>
      <c r="S31" s="51"/>
      <c r="T31" s="51"/>
      <c r="U31" s="51">
        <f>S31*SUMIF('Прайс цен'!Q:Q,R31,'Прайс цен'!S:S)</f>
        <v>0</v>
      </c>
      <c r="V31" s="51">
        <f t="shared" si="1"/>
        <v>0</v>
      </c>
      <c r="W31" s="146"/>
      <c r="X31" s="51"/>
      <c r="Y31" s="51"/>
      <c r="Z31" s="51">
        <f>X31*SUMIF('Прайс цен'!Q:Q,W31,'Прайс цен'!S:S)</f>
        <v>0</v>
      </c>
      <c r="AA31" s="64">
        <f t="shared" si="2"/>
        <v>0</v>
      </c>
      <c r="AB31" s="69">
        <f t="shared" si="3"/>
        <v>806.75021</v>
      </c>
      <c r="AC31" s="88">
        <f t="shared" si="4"/>
        <v>30.1248</v>
      </c>
      <c r="AD31" s="11"/>
      <c r="AE31" s="11"/>
      <c r="AF31" s="83"/>
      <c r="AG31" s="83"/>
      <c r="AH31" s="11"/>
      <c r="AI31" s="11"/>
      <c r="AK31" s="83"/>
      <c r="AL31" s="83"/>
    </row>
    <row r="32" spans="1:33" ht="13.5" customHeight="1">
      <c r="A32" s="53" t="s">
        <v>143</v>
      </c>
      <c r="B32" s="142" t="s">
        <v>330</v>
      </c>
      <c r="C32" s="51">
        <f>SUMIF('Прайс цен'!B:B,B32,'Прайс цен'!D:D)+SUMIF('передел арм.шипов'!B:B,B32,'передел арм.шипов'!L:M)</f>
        <v>161.95021</v>
      </c>
      <c r="D32" s="51">
        <f>SUMIF('Прайс цен'!B:B,B32,'Прайс цен'!E:E)+SUMIF('передел арм.шипов'!B:B,B32,'передел арм.шипов'!M:M)</f>
        <v>5.9248</v>
      </c>
      <c r="E32" s="144"/>
      <c r="F32" s="60"/>
      <c r="G32" s="51">
        <f>(SUMIF('Прайс цен'!K:K,E32,'Прайс цен'!M:M)+SUMIF('передел арм.шипов'!Q:Q,E32,'передел арм.шипов'!AA:AA))*F32</f>
        <v>0</v>
      </c>
      <c r="H32" s="51">
        <f>(SUMIF('Прайс цен'!K:K,E32,'Прайс цен'!N:N)+SUMIF('передел арм.шипов'!Q:Q,E32,'передел арм.шипов'!AB:AB))*F32</f>
        <v>0</v>
      </c>
      <c r="I32" s="144"/>
      <c r="J32" s="60"/>
      <c r="K32" s="51">
        <f>(SUMIF('Прайс цен'!K:K,I32,'Прайс цен'!M:M)+SUMIF('передел арм.шипов'!Q:Q,I32,'передел арм.шипов'!AA:AA))*J32</f>
        <v>0</v>
      </c>
      <c r="L32" s="51">
        <f>(SUMIF('Прайс цен'!K:K,I32,'Прайс цен'!N:N)+SUMIF('передел арм.шипов'!Q:Q,I32,'передел арм.шипов'!AB:AB))*J32</f>
        <v>0</v>
      </c>
      <c r="M32" s="146" t="s">
        <v>377</v>
      </c>
      <c r="N32" s="51">
        <v>27</v>
      </c>
      <c r="O32" s="51">
        <v>0.5</v>
      </c>
      <c r="P32" s="51">
        <f>N32*SUMIF('Прайс цен'!Q:Q,M32,'Прайс цен'!S:S)</f>
        <v>702</v>
      </c>
      <c r="Q32" s="51">
        <f t="shared" si="0"/>
        <v>26.5</v>
      </c>
      <c r="R32" s="146"/>
      <c r="S32" s="51"/>
      <c r="T32" s="51"/>
      <c r="U32" s="51">
        <f>S32*SUMIF('Прайс цен'!Q:Q,R32,'Прайс цен'!S:S)</f>
        <v>0</v>
      </c>
      <c r="V32" s="51">
        <f t="shared" si="1"/>
        <v>0</v>
      </c>
      <c r="W32" s="146"/>
      <c r="X32" s="51"/>
      <c r="Y32" s="51"/>
      <c r="Z32" s="51">
        <f>X32*SUMIF('Прайс цен'!Q:Q,W32,'Прайс цен'!S:S)</f>
        <v>0</v>
      </c>
      <c r="AA32" s="64">
        <f t="shared" si="2"/>
        <v>0</v>
      </c>
      <c r="AB32" s="69">
        <f t="shared" si="3"/>
        <v>863.95021</v>
      </c>
      <c r="AC32" s="85">
        <f t="shared" si="4"/>
        <v>32.4248</v>
      </c>
      <c r="AD32" s="83"/>
      <c r="AE32" s="83"/>
      <c r="AF32" s="83"/>
      <c r="AG32" s="83"/>
    </row>
    <row r="33" spans="1:33" ht="13.5" customHeight="1">
      <c r="A33" s="53" t="s">
        <v>144</v>
      </c>
      <c r="B33" s="142"/>
      <c r="C33" s="51">
        <f>SUMIF('Прайс цен'!B:B,B33,'Прайс цен'!D:D)+SUMIF('передел арм.шипов'!B:B,B33,'передел арм.шипов'!L:M)</f>
        <v>0</v>
      </c>
      <c r="D33" s="51">
        <f>SUMIF('Прайс цен'!B:B,B33,'Прайс цен'!E:E)+SUMIF('передел арм.шипов'!B:B,B33,'передел арм.шипов'!M:M)</f>
        <v>0</v>
      </c>
      <c r="E33" s="144"/>
      <c r="F33" s="60"/>
      <c r="G33" s="51">
        <f>(SUMIF('Прайс цен'!K:K,E33,'Прайс цен'!M:M)+SUMIF('передел арм.шипов'!Q:Q,E33,'передел арм.шипов'!AA:AA))*F33</f>
        <v>0</v>
      </c>
      <c r="H33" s="51">
        <f>(SUMIF('Прайс цен'!K:K,E33,'Прайс цен'!N:N)+SUMIF('передел арм.шипов'!Q:Q,E33,'передел арм.шипов'!AB:AB))*F33</f>
        <v>0</v>
      </c>
      <c r="I33" s="144"/>
      <c r="J33" s="60"/>
      <c r="K33" s="51">
        <f>(SUMIF('Прайс цен'!K:K,I33,'Прайс цен'!M:M)+SUMIF('передел арм.шипов'!Q:Q,I33,'передел арм.шипов'!AA:AA))*J33</f>
        <v>0</v>
      </c>
      <c r="L33" s="51">
        <f>(SUMIF('Прайс цен'!K:K,I33,'Прайс цен'!N:N)+SUMIF('передел арм.шипов'!Q:Q,I33,'передел арм.шипов'!AB:AB))*J33</f>
        <v>0</v>
      </c>
      <c r="M33" s="146"/>
      <c r="N33" s="51"/>
      <c r="O33" s="51"/>
      <c r="P33" s="51">
        <f>N33*SUMIF('Прайс цен'!Q:Q,M33,'Прайс цен'!S:S)</f>
        <v>0</v>
      </c>
      <c r="Q33" s="51">
        <f t="shared" si="0"/>
        <v>0</v>
      </c>
      <c r="R33" s="146"/>
      <c r="S33" s="51"/>
      <c r="T33" s="51"/>
      <c r="U33" s="51">
        <f>S33*SUMIF('Прайс цен'!Q:Q,R33,'Прайс цен'!S:S)</f>
        <v>0</v>
      </c>
      <c r="V33" s="51">
        <f t="shared" si="1"/>
        <v>0</v>
      </c>
      <c r="W33" s="146"/>
      <c r="X33" s="51"/>
      <c r="Y33" s="51"/>
      <c r="Z33" s="51">
        <f>X33*SUMIF('Прайс цен'!Q:Q,W33,'Прайс цен'!S:S)</f>
        <v>0</v>
      </c>
      <c r="AA33" s="64">
        <f t="shared" si="2"/>
        <v>0</v>
      </c>
      <c r="AB33" s="69">
        <f t="shared" si="3"/>
        <v>0</v>
      </c>
      <c r="AC33" s="70">
        <f t="shared" si="4"/>
        <v>0</v>
      </c>
      <c r="AD33" s="83"/>
      <c r="AE33" s="83"/>
      <c r="AF33" s="83"/>
      <c r="AG33" s="83"/>
    </row>
    <row r="34" spans="1:33" ht="13.5" customHeight="1">
      <c r="A34" s="53" t="s">
        <v>223</v>
      </c>
      <c r="B34" s="142"/>
      <c r="C34" s="51">
        <f>SUMIF('Прайс цен'!B:B,B34,'Прайс цен'!D:D)+SUMIF('передел арм.шипов'!B:B,B34,'передел арм.шипов'!L:M)</f>
        <v>0</v>
      </c>
      <c r="D34" s="51">
        <f>SUMIF('Прайс цен'!B:B,B34,'Прайс цен'!E:E)+SUMIF('передел арм.шипов'!B:B,B34,'передел арм.шипов'!M:M)</f>
        <v>0</v>
      </c>
      <c r="E34" s="144"/>
      <c r="F34" s="60"/>
      <c r="G34" s="51">
        <f>(SUMIF('Прайс цен'!K:K,E34,'Прайс цен'!M:M)+SUMIF('передел арм.шипов'!Q:Q,E34,'передел арм.шипов'!AA:AA))*F34</f>
        <v>0</v>
      </c>
      <c r="H34" s="51">
        <f>(SUMIF('Прайс цен'!K:K,E34,'Прайс цен'!N:N)+SUMIF('передел арм.шипов'!Q:Q,E34,'передел арм.шипов'!AB:AB))*F34</f>
        <v>0</v>
      </c>
      <c r="I34" s="144"/>
      <c r="J34" s="60"/>
      <c r="K34" s="51">
        <f>(SUMIF('Прайс цен'!K:K,I34,'Прайс цен'!M:M)+SUMIF('передел арм.шипов'!Q:Q,I34,'передел арм.шипов'!AA:AA))*J34</f>
        <v>0</v>
      </c>
      <c r="L34" s="51">
        <f>(SUMIF('Прайс цен'!K:K,I34,'Прайс цен'!N:N)+SUMIF('передел арм.шипов'!Q:Q,I34,'передел арм.шипов'!AB:AB))*J34</f>
        <v>0</v>
      </c>
      <c r="M34" s="146" t="s">
        <v>377</v>
      </c>
      <c r="N34" s="51">
        <v>24.4</v>
      </c>
      <c r="O34" s="51">
        <v>0.6</v>
      </c>
      <c r="P34" s="51">
        <f>N34*SUMIF('Прайс цен'!Q:Q,M34,'Прайс цен'!S:S)</f>
        <v>634.4</v>
      </c>
      <c r="Q34" s="51">
        <f t="shared" si="0"/>
        <v>23.799999999999997</v>
      </c>
      <c r="R34" s="146"/>
      <c r="S34" s="51"/>
      <c r="T34" s="51"/>
      <c r="U34" s="51">
        <f>S34*SUMIF('Прайс цен'!Q:Q,R34,'Прайс цен'!S:S)</f>
        <v>0</v>
      </c>
      <c r="V34" s="51">
        <f t="shared" si="1"/>
        <v>0</v>
      </c>
      <c r="W34" s="146"/>
      <c r="X34" s="51"/>
      <c r="Y34" s="51"/>
      <c r="Z34" s="51">
        <f>X34*SUMIF('Прайс цен'!Q:Q,W34,'Прайс цен'!S:S)</f>
        <v>0</v>
      </c>
      <c r="AA34" s="64">
        <f t="shared" si="2"/>
        <v>0</v>
      </c>
      <c r="AB34" s="69">
        <f t="shared" si="3"/>
        <v>634.4</v>
      </c>
      <c r="AC34" s="70">
        <f t="shared" si="4"/>
        <v>23.799999999999997</v>
      </c>
      <c r="AD34" s="83"/>
      <c r="AE34" s="83"/>
      <c r="AF34" s="83"/>
      <c r="AG34" s="83"/>
    </row>
    <row r="35" spans="1:35" ht="13.5" customHeight="1">
      <c r="A35" s="53" t="s">
        <v>145</v>
      </c>
      <c r="B35" s="142" t="s">
        <v>351</v>
      </c>
      <c r="C35" s="51">
        <f>SUMIF('Прайс цен'!B:B,B35,'Прайс цен'!D:D)+SUMIF('передел арм.шипов'!B:B,B35,'передел арм.шипов'!L:M)</f>
        <v>163.129421</v>
      </c>
      <c r="D35" s="51">
        <f>SUMIF('Прайс цен'!B:B,B35,'Прайс цен'!E:E)+SUMIF('передел арм.шипов'!B:B,B35,'передел арм.шипов'!M:M)</f>
        <v>5.982</v>
      </c>
      <c r="E35" s="144"/>
      <c r="F35" s="60"/>
      <c r="G35" s="51">
        <f>(SUMIF('Прайс цен'!K:K,E35,'Прайс цен'!M:M)+SUMIF('передел арм.шипов'!Q:Q,E35,'передел арм.шипов'!AA:AA))*F35</f>
        <v>0</v>
      </c>
      <c r="H35" s="51">
        <f>(SUMIF('Прайс цен'!K:K,E35,'Прайс цен'!N:N)+SUMIF('передел арм.шипов'!Q:Q,E35,'передел арм.шипов'!AB:AB))*F35</f>
        <v>0</v>
      </c>
      <c r="I35" s="144"/>
      <c r="J35" s="60"/>
      <c r="K35" s="51">
        <f>(SUMIF('Прайс цен'!K:K,I35,'Прайс цен'!M:M)+SUMIF('передел арм.шипов'!Q:Q,I35,'передел арм.шипов'!AA:AA))*J35</f>
        <v>0</v>
      </c>
      <c r="L35" s="51">
        <f>(SUMIF('Прайс цен'!K:K,I35,'Прайс цен'!N:N)+SUMIF('передел арм.шипов'!Q:Q,I35,'передел арм.шипов'!AB:AB))*J35</f>
        <v>0</v>
      </c>
      <c r="M35" s="146" t="s">
        <v>377</v>
      </c>
      <c r="N35" s="51">
        <v>24.4</v>
      </c>
      <c r="O35" s="51">
        <v>0.6</v>
      </c>
      <c r="P35" s="51">
        <f>N35*SUMIF('Прайс цен'!Q:Q,M35,'Прайс цен'!S:S)</f>
        <v>634.4</v>
      </c>
      <c r="Q35" s="51">
        <f t="shared" si="0"/>
        <v>23.799999999999997</v>
      </c>
      <c r="R35" s="146"/>
      <c r="S35" s="51"/>
      <c r="T35" s="51"/>
      <c r="U35" s="51">
        <f>S35*SUMIF('Прайс цен'!Q:Q,R35,'Прайс цен'!S:S)</f>
        <v>0</v>
      </c>
      <c r="V35" s="51">
        <f t="shared" si="1"/>
        <v>0</v>
      </c>
      <c r="W35" s="146"/>
      <c r="X35" s="51"/>
      <c r="Y35" s="51"/>
      <c r="Z35" s="51">
        <f>X35*SUMIF('Прайс цен'!Q:Q,W35,'Прайс цен'!S:S)</f>
        <v>0</v>
      </c>
      <c r="AA35" s="64">
        <f t="shared" si="2"/>
        <v>0</v>
      </c>
      <c r="AB35" s="69">
        <f t="shared" si="3"/>
        <v>797.529421</v>
      </c>
      <c r="AC35" s="70">
        <f t="shared" si="4"/>
        <v>29.781999999999996</v>
      </c>
      <c r="AD35" s="83"/>
      <c r="AE35" s="83"/>
      <c r="AF35" s="83"/>
      <c r="AG35" s="83"/>
      <c r="AH35" s="121"/>
      <c r="AI35" s="120"/>
    </row>
    <row r="36" spans="1:33" ht="13.5" customHeight="1">
      <c r="A36" s="53" t="s">
        <v>146</v>
      </c>
      <c r="B36" s="142" t="s">
        <v>351</v>
      </c>
      <c r="C36" s="51">
        <f>SUMIF('Прайс цен'!B:B,B36,'Прайс цен'!D:D)+SUMIF('передел арм.шипов'!B:B,B36,'передел арм.шипов'!L:M)</f>
        <v>163.129421</v>
      </c>
      <c r="D36" s="51">
        <f>SUMIF('Прайс цен'!B:B,B36,'Прайс цен'!E:E)+SUMIF('передел арм.шипов'!B:B,B36,'передел арм.шипов'!M:M)</f>
        <v>5.982</v>
      </c>
      <c r="E36" s="144"/>
      <c r="F36" s="60"/>
      <c r="G36" s="51">
        <f>(SUMIF('Прайс цен'!K:K,E36,'Прайс цен'!M:M)+SUMIF('передел арм.шипов'!Q:Q,E36,'передел арм.шипов'!AA:AA))*F36</f>
        <v>0</v>
      </c>
      <c r="H36" s="51">
        <f>(SUMIF('Прайс цен'!K:K,E36,'Прайс цен'!N:N)+SUMIF('передел арм.шипов'!Q:Q,E36,'передел арм.шипов'!AB:AB))*F36</f>
        <v>0</v>
      </c>
      <c r="I36" s="144"/>
      <c r="J36" s="60"/>
      <c r="K36" s="51">
        <f>(SUMIF('Прайс цен'!K:K,I36,'Прайс цен'!M:M)+SUMIF('передел арм.шипов'!Q:Q,I36,'передел арм.шипов'!AA:AA))*J36</f>
        <v>0</v>
      </c>
      <c r="L36" s="51">
        <f>(SUMIF('Прайс цен'!K:K,I36,'Прайс цен'!N:N)+SUMIF('передел арм.шипов'!Q:Q,I36,'передел арм.шипов'!AB:AB))*J36</f>
        <v>0</v>
      </c>
      <c r="M36" s="146" t="s">
        <v>377</v>
      </c>
      <c r="N36" s="51">
        <v>22.9</v>
      </c>
      <c r="O36" s="51">
        <v>0.6</v>
      </c>
      <c r="P36" s="51">
        <f>N36*SUMIF('Прайс цен'!Q:Q,M36,'Прайс цен'!S:S)</f>
        <v>595.4</v>
      </c>
      <c r="Q36" s="51">
        <f t="shared" si="0"/>
        <v>22.299999999999997</v>
      </c>
      <c r="R36" s="146"/>
      <c r="S36" s="51"/>
      <c r="T36" s="51"/>
      <c r="U36" s="51">
        <f>S36*SUMIF('Прайс цен'!Q:Q,R36,'Прайс цен'!S:S)</f>
        <v>0</v>
      </c>
      <c r="V36" s="51">
        <f t="shared" si="1"/>
        <v>0</v>
      </c>
      <c r="W36" s="146"/>
      <c r="X36" s="51"/>
      <c r="Y36" s="51"/>
      <c r="Z36" s="51">
        <f>X36*SUMIF('Прайс цен'!Q:Q,W36,'Прайс цен'!S:S)</f>
        <v>0</v>
      </c>
      <c r="AA36" s="64">
        <f t="shared" si="2"/>
        <v>0</v>
      </c>
      <c r="AB36" s="69">
        <f t="shared" si="3"/>
        <v>758.529421</v>
      </c>
      <c r="AC36" s="70">
        <f t="shared" si="4"/>
        <v>28.281999999999996</v>
      </c>
      <c r="AD36" s="83"/>
      <c r="AE36" s="83"/>
      <c r="AF36" s="83"/>
      <c r="AG36" s="83"/>
    </row>
    <row r="37" spans="1:33" ht="13.5" customHeight="1">
      <c r="A37" s="53" t="s">
        <v>274</v>
      </c>
      <c r="B37" s="142"/>
      <c r="C37" s="51">
        <f>SUMIF('Прайс цен'!B:B,B37,'Прайс цен'!D:D)+SUMIF('передел арм.шипов'!B:B,B37,'передел арм.шипов'!L:M)</f>
        <v>0</v>
      </c>
      <c r="D37" s="51">
        <f>SUMIF('Прайс цен'!B:B,B37,'Прайс цен'!E:E)+SUMIF('передел арм.шипов'!B:B,B37,'передел арм.шипов'!M:M)</f>
        <v>0</v>
      </c>
      <c r="E37" s="144"/>
      <c r="F37" s="60"/>
      <c r="G37" s="51">
        <f>(SUMIF('Прайс цен'!K:K,E37,'Прайс цен'!M:M)+SUMIF('передел арм.шипов'!Q:Q,E37,'передел арм.шипов'!AA:AA))*F37</f>
        <v>0</v>
      </c>
      <c r="H37" s="51">
        <f>(SUMIF('Прайс цен'!K:K,E37,'Прайс цен'!N:N)+SUMIF('передел арм.шипов'!Q:Q,E37,'передел арм.шипов'!AB:AB))*F37</f>
        <v>0</v>
      </c>
      <c r="I37" s="144"/>
      <c r="J37" s="60"/>
      <c r="K37" s="51">
        <f>(SUMIF('Прайс цен'!K:K,I37,'Прайс цен'!M:M)+SUMIF('передел арм.шипов'!Q:Q,I37,'передел арм.шипов'!AA:AA))*J37</f>
        <v>0</v>
      </c>
      <c r="L37" s="51">
        <f>(SUMIF('Прайс цен'!K:K,I37,'Прайс цен'!N:N)+SUMIF('передел арм.шипов'!Q:Q,I37,'передел арм.шипов'!AB:AB))*J37</f>
        <v>0</v>
      </c>
      <c r="M37" s="146" t="s">
        <v>377</v>
      </c>
      <c r="N37" s="51">
        <v>15</v>
      </c>
      <c r="O37" s="51">
        <v>0.6</v>
      </c>
      <c r="P37" s="51">
        <f>N37*SUMIF('Прайс цен'!Q:Q,M37,'Прайс цен'!S:S)</f>
        <v>390</v>
      </c>
      <c r="Q37" s="51">
        <f t="shared" si="0"/>
        <v>14.4</v>
      </c>
      <c r="R37" s="146"/>
      <c r="S37" s="51"/>
      <c r="T37" s="51"/>
      <c r="U37" s="51">
        <f>S37*SUMIF('Прайс цен'!Q:Q,R37,'Прайс цен'!S:S)</f>
        <v>0</v>
      </c>
      <c r="V37" s="51">
        <f t="shared" si="1"/>
        <v>0</v>
      </c>
      <c r="W37" s="146"/>
      <c r="X37" s="51"/>
      <c r="Y37" s="51"/>
      <c r="Z37" s="51">
        <f>X37*SUMIF('Прайс цен'!Q:Q,W37,'Прайс цен'!S:S)</f>
        <v>0</v>
      </c>
      <c r="AA37" s="64">
        <f t="shared" si="2"/>
        <v>0</v>
      </c>
      <c r="AB37" s="69">
        <f t="shared" si="3"/>
        <v>390</v>
      </c>
      <c r="AC37" s="70">
        <f t="shared" si="4"/>
        <v>14.4</v>
      </c>
      <c r="AD37" s="83"/>
      <c r="AE37" s="83"/>
      <c r="AF37" s="83"/>
      <c r="AG37" s="83"/>
    </row>
    <row r="38" spans="1:33" ht="13.5" customHeight="1">
      <c r="A38" s="53" t="s">
        <v>177</v>
      </c>
      <c r="B38" s="142"/>
      <c r="C38" s="51">
        <f>SUMIF('Прайс цен'!B:B,B38,'Прайс цен'!D:D)+SUMIF('передел арм.шипов'!B:B,B38,'передел арм.шипов'!L:M)</f>
        <v>0</v>
      </c>
      <c r="D38" s="51">
        <f>SUMIF('Прайс цен'!B:B,B38,'Прайс цен'!E:E)+SUMIF('передел арм.шипов'!B:B,B38,'передел арм.шипов'!M:M)</f>
        <v>0</v>
      </c>
      <c r="E38" s="144"/>
      <c r="F38" s="60"/>
      <c r="G38" s="51">
        <f>(SUMIF('Прайс цен'!K:K,E38,'Прайс цен'!M:M)+SUMIF('передел арм.шипов'!Q:Q,E38,'передел арм.шипов'!AA:AA))*F38</f>
        <v>0</v>
      </c>
      <c r="H38" s="51">
        <f>(SUMIF('Прайс цен'!K:K,E38,'Прайс цен'!N:N)+SUMIF('передел арм.шипов'!Q:Q,E38,'передел арм.шипов'!AB:AB))*F38</f>
        <v>0</v>
      </c>
      <c r="I38" s="144"/>
      <c r="J38" s="60"/>
      <c r="K38" s="51">
        <f>(SUMIF('Прайс цен'!K:K,I38,'Прайс цен'!M:M)+SUMIF('передел арм.шипов'!Q:Q,I38,'передел арм.шипов'!AA:AA))*J38</f>
        <v>0</v>
      </c>
      <c r="L38" s="51">
        <f>(SUMIF('Прайс цен'!K:K,I38,'Прайс цен'!N:N)+SUMIF('передел арм.шипов'!Q:Q,I38,'передел арм.шипов'!AB:AB))*J38</f>
        <v>0</v>
      </c>
      <c r="M38" s="146"/>
      <c r="N38" s="51"/>
      <c r="O38" s="51"/>
      <c r="P38" s="51">
        <f>N38*SUMIF('Прайс цен'!Q:Q,M38,'Прайс цен'!S:S)</f>
        <v>0</v>
      </c>
      <c r="Q38" s="51">
        <f t="shared" si="0"/>
        <v>0</v>
      </c>
      <c r="R38" s="146"/>
      <c r="S38" s="51"/>
      <c r="T38" s="51"/>
      <c r="U38" s="51">
        <f>S38*SUMIF('Прайс цен'!Q:Q,R38,'Прайс цен'!S:S)</f>
        <v>0</v>
      </c>
      <c r="V38" s="51">
        <f t="shared" si="1"/>
        <v>0</v>
      </c>
      <c r="W38" s="146"/>
      <c r="X38" s="51"/>
      <c r="Y38" s="51"/>
      <c r="Z38" s="51">
        <f>X38*SUMIF('Прайс цен'!Q:Q,W38,'Прайс цен'!S:S)</f>
        <v>0</v>
      </c>
      <c r="AA38" s="64">
        <f t="shared" si="2"/>
        <v>0</v>
      </c>
      <c r="AB38" s="69">
        <f t="shared" si="3"/>
        <v>0</v>
      </c>
      <c r="AC38" s="70">
        <f t="shared" si="4"/>
        <v>0</v>
      </c>
      <c r="AD38" s="83"/>
      <c r="AE38" s="83"/>
      <c r="AF38" s="83"/>
      <c r="AG38" s="83"/>
    </row>
    <row r="39" spans="1:33" ht="13.5" customHeight="1">
      <c r="A39" s="53" t="s">
        <v>178</v>
      </c>
      <c r="B39" s="142"/>
      <c r="C39" s="51">
        <f>SUMIF('Прайс цен'!B:B,B39,'Прайс цен'!D:D)+SUMIF('передел арм.шипов'!B:B,B39,'передел арм.шипов'!L:M)</f>
        <v>0</v>
      </c>
      <c r="D39" s="51">
        <f>SUMIF('Прайс цен'!B:B,B39,'Прайс цен'!E:E)+SUMIF('передел арм.шипов'!B:B,B39,'передел арм.шипов'!M:M)</f>
        <v>0</v>
      </c>
      <c r="E39" s="144"/>
      <c r="F39" s="60"/>
      <c r="G39" s="51">
        <f>(SUMIF('Прайс цен'!K:K,E39,'Прайс цен'!M:M)+SUMIF('передел арм.шипов'!Q:Q,E39,'передел арм.шипов'!AA:AA))*F39</f>
        <v>0</v>
      </c>
      <c r="H39" s="51">
        <f>(SUMIF('Прайс цен'!K:K,E39,'Прайс цен'!N:N)+SUMIF('передел арм.шипов'!Q:Q,E39,'передел арм.шипов'!AB:AB))*F39</f>
        <v>0</v>
      </c>
      <c r="I39" s="144"/>
      <c r="J39" s="60"/>
      <c r="K39" s="51">
        <f>(SUMIF('Прайс цен'!K:K,I39,'Прайс цен'!M:M)+SUMIF('передел арм.шипов'!Q:Q,I39,'передел арм.шипов'!AA:AA))*J39</f>
        <v>0</v>
      </c>
      <c r="L39" s="51">
        <f>(SUMIF('Прайс цен'!K:K,I39,'Прайс цен'!N:N)+SUMIF('передел арм.шипов'!Q:Q,I39,'передел арм.шипов'!AB:AB))*J39</f>
        <v>0</v>
      </c>
      <c r="M39" s="146"/>
      <c r="N39" s="51"/>
      <c r="O39" s="51"/>
      <c r="P39" s="51">
        <f>N39*SUMIF('Прайс цен'!Q:Q,M39,'Прайс цен'!S:S)</f>
        <v>0</v>
      </c>
      <c r="Q39" s="51">
        <f t="shared" si="0"/>
        <v>0</v>
      </c>
      <c r="R39" s="146"/>
      <c r="S39" s="51"/>
      <c r="T39" s="51"/>
      <c r="U39" s="51">
        <f>S39*SUMIF('Прайс цен'!Q:Q,R39,'Прайс цен'!S:S)</f>
        <v>0</v>
      </c>
      <c r="V39" s="51">
        <f t="shared" si="1"/>
        <v>0</v>
      </c>
      <c r="W39" s="146"/>
      <c r="X39" s="51"/>
      <c r="Y39" s="51"/>
      <c r="Z39" s="51">
        <f>X39*SUMIF('Прайс цен'!Q:Q,W39,'Прайс цен'!S:S)</f>
        <v>0</v>
      </c>
      <c r="AA39" s="64">
        <f t="shared" si="2"/>
        <v>0</v>
      </c>
      <c r="AB39" s="69">
        <f t="shared" si="3"/>
        <v>0</v>
      </c>
      <c r="AC39" s="70">
        <f t="shared" si="4"/>
        <v>0</v>
      </c>
      <c r="AD39" s="83"/>
      <c r="AE39" s="83"/>
      <c r="AF39" s="83"/>
      <c r="AG39" s="83"/>
    </row>
    <row r="40" spans="1:33" ht="13.5" customHeight="1">
      <c r="A40" s="53" t="s">
        <v>147</v>
      </c>
      <c r="B40" s="142"/>
      <c r="C40" s="51">
        <f>SUMIF('Прайс цен'!B:B,B40,'Прайс цен'!D:D)+SUMIF('передел арм.шипов'!B:B,B40,'передел арм.шипов'!L:M)</f>
        <v>0</v>
      </c>
      <c r="D40" s="51">
        <f>SUMIF('Прайс цен'!B:B,B40,'Прайс цен'!E:E)+SUMIF('передел арм.шипов'!B:B,B40,'передел арм.шипов'!M:M)</f>
        <v>0</v>
      </c>
      <c r="E40" s="144"/>
      <c r="F40" s="60"/>
      <c r="G40" s="51">
        <f>(SUMIF('Прайс цен'!K:K,E40,'Прайс цен'!M:M)+SUMIF('передел арм.шипов'!Q:Q,E40,'передел арм.шипов'!AA:AA))*F40</f>
        <v>0</v>
      </c>
      <c r="H40" s="51">
        <f>(SUMIF('Прайс цен'!K:K,E40,'Прайс цен'!N:N)+SUMIF('передел арм.шипов'!Q:Q,E40,'передел арм.шипов'!AB:AB))*F40</f>
        <v>0</v>
      </c>
      <c r="I40" s="144"/>
      <c r="J40" s="60"/>
      <c r="K40" s="51">
        <f>(SUMIF('Прайс цен'!K:K,I40,'Прайс цен'!M:M)+SUMIF('передел арм.шипов'!Q:Q,I40,'передел арм.шипов'!AA:AA))*J40</f>
        <v>0</v>
      </c>
      <c r="L40" s="51">
        <f>(SUMIF('Прайс цен'!K:K,I40,'Прайс цен'!N:N)+SUMIF('передел арм.шипов'!Q:Q,I40,'передел арм.шипов'!AB:AB))*J40</f>
        <v>0</v>
      </c>
      <c r="M40" s="146"/>
      <c r="N40" s="51"/>
      <c r="O40" s="51"/>
      <c r="P40" s="51">
        <f>N40*SUMIF('Прайс цен'!Q:Q,M40,'Прайс цен'!S:S)</f>
        <v>0</v>
      </c>
      <c r="Q40" s="51">
        <f t="shared" si="0"/>
        <v>0</v>
      </c>
      <c r="R40" s="146"/>
      <c r="S40" s="51"/>
      <c r="T40" s="51"/>
      <c r="U40" s="51">
        <f>S40*SUMIF('Прайс цен'!Q:Q,R40,'Прайс цен'!S:S)</f>
        <v>0</v>
      </c>
      <c r="V40" s="51">
        <f t="shared" si="1"/>
        <v>0</v>
      </c>
      <c r="W40" s="146"/>
      <c r="X40" s="51"/>
      <c r="Y40" s="51"/>
      <c r="Z40" s="51">
        <f>X40*SUMIF('Прайс цен'!Q:Q,W40,'Прайс цен'!S:S)</f>
        <v>0</v>
      </c>
      <c r="AA40" s="64">
        <f t="shared" si="2"/>
        <v>0</v>
      </c>
      <c r="AB40" s="69">
        <f t="shared" si="3"/>
        <v>0</v>
      </c>
      <c r="AC40" s="70">
        <f t="shared" si="4"/>
        <v>0</v>
      </c>
      <c r="AD40" s="83"/>
      <c r="AE40" s="83"/>
      <c r="AF40" s="83"/>
      <c r="AG40" s="83"/>
    </row>
    <row r="41" spans="1:33" ht="13.5" customHeight="1">
      <c r="A41" s="53" t="s">
        <v>179</v>
      </c>
      <c r="B41" s="142"/>
      <c r="C41" s="51">
        <f>SUMIF('Прайс цен'!B:B,B41,'Прайс цен'!D:D)+SUMIF('передел арм.шипов'!B:B,B41,'передел арм.шипов'!L:M)</f>
        <v>0</v>
      </c>
      <c r="D41" s="51">
        <f>SUMIF('Прайс цен'!B:B,B41,'Прайс цен'!E:E)+SUMIF('передел арм.шипов'!B:B,B41,'передел арм.шипов'!M:M)</f>
        <v>0</v>
      </c>
      <c r="E41" s="144"/>
      <c r="F41" s="60"/>
      <c r="G41" s="51">
        <f>(SUMIF('Прайс цен'!K:K,E41,'Прайс цен'!M:M)+SUMIF('передел арм.шипов'!Q:Q,E41,'передел арм.шипов'!AA:AA))*F41</f>
        <v>0</v>
      </c>
      <c r="H41" s="51">
        <f>(SUMIF('Прайс цен'!K:K,E41,'Прайс цен'!N:N)+SUMIF('передел арм.шипов'!Q:Q,E41,'передел арм.шипов'!AB:AB))*F41</f>
        <v>0</v>
      </c>
      <c r="I41" s="144"/>
      <c r="J41" s="60"/>
      <c r="K41" s="51">
        <f>(SUMIF('Прайс цен'!K:K,I41,'Прайс цен'!M:M)+SUMIF('передел арм.шипов'!Q:Q,I41,'передел арм.шипов'!AA:AA))*J41</f>
        <v>0</v>
      </c>
      <c r="L41" s="51">
        <f>(SUMIF('Прайс цен'!K:K,I41,'Прайс цен'!N:N)+SUMIF('передел арм.шипов'!Q:Q,I41,'передел арм.шипов'!AB:AB))*J41</f>
        <v>0</v>
      </c>
      <c r="M41" s="146"/>
      <c r="N41" s="51"/>
      <c r="O41" s="51"/>
      <c r="P41" s="51">
        <f>N41*SUMIF('Прайс цен'!Q:Q,M41,'Прайс цен'!S:S)</f>
        <v>0</v>
      </c>
      <c r="Q41" s="51">
        <f t="shared" si="0"/>
        <v>0</v>
      </c>
      <c r="R41" s="146"/>
      <c r="S41" s="51"/>
      <c r="T41" s="51"/>
      <c r="U41" s="51">
        <f>S41*SUMIF('Прайс цен'!Q:Q,R41,'Прайс цен'!S:S)</f>
        <v>0</v>
      </c>
      <c r="V41" s="51">
        <f t="shared" si="1"/>
        <v>0</v>
      </c>
      <c r="W41" s="146"/>
      <c r="X41" s="51"/>
      <c r="Y41" s="51"/>
      <c r="Z41" s="51">
        <f>X41*SUMIF('Прайс цен'!Q:Q,W41,'Прайс цен'!S:S)</f>
        <v>0</v>
      </c>
      <c r="AA41" s="64">
        <f t="shared" si="2"/>
        <v>0</v>
      </c>
      <c r="AB41" s="69">
        <f t="shared" si="3"/>
        <v>0</v>
      </c>
      <c r="AC41" s="70">
        <f t="shared" si="4"/>
        <v>0</v>
      </c>
      <c r="AD41" s="83"/>
      <c r="AE41" s="83"/>
      <c r="AF41" s="83"/>
      <c r="AG41" s="83"/>
    </row>
    <row r="42" spans="1:33" ht="13.5" customHeight="1">
      <c r="A42" s="53" t="s">
        <v>58</v>
      </c>
      <c r="B42" s="142"/>
      <c r="C42" s="51">
        <f>SUMIF('Прайс цен'!B:B,B42,'Прайс цен'!D:D)+SUMIF('передел арм.шипов'!B:B,B42,'передел арм.шипов'!L:M)</f>
        <v>0</v>
      </c>
      <c r="D42" s="51">
        <f>SUMIF('Прайс цен'!B:B,B42,'Прайс цен'!E:E)+SUMIF('передел арм.шипов'!B:B,B42,'передел арм.шипов'!M:M)</f>
        <v>0</v>
      </c>
      <c r="E42" s="144"/>
      <c r="F42" s="60"/>
      <c r="G42" s="51">
        <f>(SUMIF('Прайс цен'!K:K,E42,'Прайс цен'!M:M)+SUMIF('передел арм.шипов'!Q:Q,E42,'передел арм.шипов'!AA:AA))*F42</f>
        <v>0</v>
      </c>
      <c r="H42" s="51">
        <f>(SUMIF('Прайс цен'!K:K,E42,'Прайс цен'!N:N)+SUMIF('передел арм.шипов'!Q:Q,E42,'передел арм.шипов'!AB:AB))*F42</f>
        <v>0</v>
      </c>
      <c r="I42" s="144"/>
      <c r="J42" s="60"/>
      <c r="K42" s="51">
        <f>(SUMIF('Прайс цен'!K:K,I42,'Прайс цен'!M:M)+SUMIF('передел арм.шипов'!Q:Q,I42,'передел арм.шипов'!AA:AA))*J42</f>
        <v>0</v>
      </c>
      <c r="L42" s="51">
        <f>(SUMIF('Прайс цен'!K:K,I42,'Прайс цен'!N:N)+SUMIF('передел арм.шипов'!Q:Q,I42,'передел арм.шипов'!AB:AB))*J42</f>
        <v>0</v>
      </c>
      <c r="M42" s="146"/>
      <c r="N42" s="51"/>
      <c r="O42" s="51"/>
      <c r="P42" s="51">
        <f>N42*SUMIF('Прайс цен'!Q:Q,M42,'Прайс цен'!S:S)</f>
        <v>0</v>
      </c>
      <c r="Q42" s="51">
        <f t="shared" si="0"/>
        <v>0</v>
      </c>
      <c r="R42" s="146"/>
      <c r="S42" s="51"/>
      <c r="T42" s="51"/>
      <c r="U42" s="51">
        <f>S42*SUMIF('Прайс цен'!Q:Q,R42,'Прайс цен'!S:S)</f>
        <v>0</v>
      </c>
      <c r="V42" s="51">
        <f t="shared" si="1"/>
        <v>0</v>
      </c>
      <c r="W42" s="146"/>
      <c r="X42" s="51"/>
      <c r="Y42" s="51"/>
      <c r="Z42" s="51">
        <f>X42*SUMIF('Прайс цен'!Q:Q,W42,'Прайс цен'!S:S)</f>
        <v>0</v>
      </c>
      <c r="AA42" s="64">
        <f t="shared" si="2"/>
        <v>0</v>
      </c>
      <c r="AB42" s="69">
        <f t="shared" si="3"/>
        <v>0</v>
      </c>
      <c r="AC42" s="70">
        <f t="shared" si="4"/>
        <v>0</v>
      </c>
      <c r="AD42" s="83"/>
      <c r="AE42" s="83"/>
      <c r="AF42" s="83"/>
      <c r="AG42" s="83"/>
    </row>
    <row r="43" spans="1:33" ht="13.5" customHeight="1">
      <c r="A43" s="53" t="s">
        <v>148</v>
      </c>
      <c r="B43" s="142"/>
      <c r="C43" s="51">
        <f>SUMIF('Прайс цен'!B:B,B43,'Прайс цен'!D:D)+SUMIF('передел арм.шипов'!B:B,B43,'передел арм.шипов'!L:M)</f>
        <v>0</v>
      </c>
      <c r="D43" s="51">
        <f>SUMIF('Прайс цен'!B:B,B43,'Прайс цен'!E:E)+SUMIF('передел арм.шипов'!B:B,B43,'передел арм.шипов'!M:M)</f>
        <v>0</v>
      </c>
      <c r="E43" s="144"/>
      <c r="F43" s="60"/>
      <c r="G43" s="51">
        <f>(SUMIF('Прайс цен'!K:K,E43,'Прайс цен'!M:M)+SUMIF('передел арм.шипов'!Q:Q,E43,'передел арм.шипов'!AA:AA))*F43</f>
        <v>0</v>
      </c>
      <c r="H43" s="51">
        <f>(SUMIF('Прайс цен'!K:K,E43,'Прайс цен'!N:N)+SUMIF('передел арм.шипов'!Q:Q,E43,'передел арм.шипов'!AB:AB))*F43</f>
        <v>0</v>
      </c>
      <c r="I43" s="144"/>
      <c r="J43" s="60"/>
      <c r="K43" s="51">
        <f>(SUMIF('Прайс цен'!K:K,I43,'Прайс цен'!M:M)+SUMIF('передел арм.шипов'!Q:Q,I43,'передел арм.шипов'!AA:AA))*J43</f>
        <v>0</v>
      </c>
      <c r="L43" s="51">
        <f>(SUMIF('Прайс цен'!K:K,I43,'Прайс цен'!N:N)+SUMIF('передел арм.шипов'!Q:Q,I43,'передел арм.шипов'!AB:AB))*J43</f>
        <v>0</v>
      </c>
      <c r="M43" s="146"/>
      <c r="N43" s="51"/>
      <c r="O43" s="51"/>
      <c r="P43" s="51">
        <f>N43*SUMIF('Прайс цен'!Q:Q,M43,'Прайс цен'!S:S)</f>
        <v>0</v>
      </c>
      <c r="Q43" s="51">
        <f t="shared" si="0"/>
        <v>0</v>
      </c>
      <c r="R43" s="146"/>
      <c r="S43" s="51"/>
      <c r="T43" s="51"/>
      <c r="U43" s="51">
        <f>S43*SUMIF('Прайс цен'!Q:Q,R43,'Прайс цен'!S:S)</f>
        <v>0</v>
      </c>
      <c r="V43" s="51">
        <f t="shared" si="1"/>
        <v>0</v>
      </c>
      <c r="W43" s="146"/>
      <c r="X43" s="51"/>
      <c r="Y43" s="51"/>
      <c r="Z43" s="51">
        <f>X43*SUMIF('Прайс цен'!Q:Q,W43,'Прайс цен'!S:S)</f>
        <v>0</v>
      </c>
      <c r="AA43" s="64">
        <f t="shared" si="2"/>
        <v>0</v>
      </c>
      <c r="AB43" s="69">
        <f t="shared" si="3"/>
        <v>0</v>
      </c>
      <c r="AC43" s="70">
        <f t="shared" si="4"/>
        <v>0</v>
      </c>
      <c r="AD43" s="83"/>
      <c r="AE43" s="83"/>
      <c r="AF43" s="83"/>
      <c r="AG43" s="83"/>
    </row>
    <row r="44" spans="1:33" ht="13.5" customHeight="1">
      <c r="A44" s="53" t="s">
        <v>325</v>
      </c>
      <c r="B44" s="142"/>
      <c r="C44" s="51">
        <f>SUMIF('Прайс цен'!B:B,B44,'Прайс цен'!D:D)+SUMIF('передел арм.шипов'!B:B,B44,'передел арм.шипов'!L:M)</f>
        <v>0</v>
      </c>
      <c r="D44" s="51">
        <f>SUMIF('Прайс цен'!B:B,B44,'Прайс цен'!E:E)+SUMIF('передел арм.шипов'!B:B,B44,'передел арм.шипов'!M:M)</f>
        <v>0</v>
      </c>
      <c r="E44" s="144"/>
      <c r="F44" s="60"/>
      <c r="G44" s="51">
        <f>(SUMIF('Прайс цен'!K:K,E44,'Прайс цен'!M:M)+SUMIF('передел арм.шипов'!Q:Q,E44,'передел арм.шипов'!AA:AA))*F44</f>
        <v>0</v>
      </c>
      <c r="H44" s="51">
        <f>(SUMIF('Прайс цен'!K:K,E44,'Прайс цен'!N:N)+SUMIF('передел арм.шипов'!Q:Q,E44,'передел арм.шипов'!AB:AB))*F44</f>
        <v>0</v>
      </c>
      <c r="I44" s="144"/>
      <c r="J44" s="60"/>
      <c r="K44" s="51">
        <f>(SUMIF('Прайс цен'!K:K,I44,'Прайс цен'!M:M)+SUMIF('передел арм.шипов'!Q:Q,I44,'передел арм.шипов'!AA:AA))*J44</f>
        <v>0</v>
      </c>
      <c r="L44" s="51">
        <f>(SUMIF('Прайс цен'!K:K,I44,'Прайс цен'!N:N)+SUMIF('передел арм.шипов'!Q:Q,I44,'передел арм.шипов'!AB:AB))*J44</f>
        <v>0</v>
      </c>
      <c r="M44" s="146"/>
      <c r="N44" s="51"/>
      <c r="O44" s="51"/>
      <c r="P44" s="51">
        <f>N44*SUMIF('Прайс цен'!Q:Q,M44,'Прайс цен'!S:S)</f>
        <v>0</v>
      </c>
      <c r="Q44" s="51">
        <f t="shared" si="0"/>
        <v>0</v>
      </c>
      <c r="R44" s="146"/>
      <c r="S44" s="51"/>
      <c r="T44" s="51"/>
      <c r="U44" s="51">
        <f>S44*SUMIF('Прайс цен'!Q:Q,R44,'Прайс цен'!S:S)</f>
        <v>0</v>
      </c>
      <c r="V44" s="51">
        <f t="shared" si="1"/>
        <v>0</v>
      </c>
      <c r="W44" s="146"/>
      <c r="X44" s="51"/>
      <c r="Y44" s="51"/>
      <c r="Z44" s="51">
        <f>X44*SUMIF('Прайс цен'!Q:Q,W44,'Прайс цен'!S:S)</f>
        <v>0</v>
      </c>
      <c r="AA44" s="64">
        <f t="shared" si="2"/>
        <v>0</v>
      </c>
      <c r="AB44" s="69">
        <f t="shared" si="3"/>
        <v>0</v>
      </c>
      <c r="AC44" s="70">
        <f t="shared" si="4"/>
        <v>0</v>
      </c>
      <c r="AD44" s="83"/>
      <c r="AE44" s="83"/>
      <c r="AF44" s="83"/>
      <c r="AG44" s="83"/>
    </row>
    <row r="45" spans="1:33" ht="13.5" customHeight="1" thickBot="1">
      <c r="A45" s="53" t="s">
        <v>271</v>
      </c>
      <c r="B45" s="142" t="s">
        <v>351</v>
      </c>
      <c r="C45" s="51">
        <f>SUMIF('Прайс цен'!B:B,B45,'Прайс цен'!D:D)+SUMIF('передел арм.шипов'!B:B,B45,'передел арм.шипов'!L:M)</f>
        <v>163.129421</v>
      </c>
      <c r="D45" s="51">
        <f>SUMIF('Прайс цен'!B:B,B45,'Прайс цен'!E:E)+SUMIF('передел арм.шипов'!B:B,B45,'передел арм.шипов'!M:M)</f>
        <v>5.982</v>
      </c>
      <c r="E45" s="144"/>
      <c r="F45" s="60"/>
      <c r="G45" s="51">
        <f>(SUMIF('Прайс цен'!K:K,E45,'Прайс цен'!M:M)+SUMIF('передел арм.шипов'!Q:Q,E45,'передел арм.шипов'!AA:AA))*F45</f>
        <v>0</v>
      </c>
      <c r="H45" s="51">
        <f>(SUMIF('Прайс цен'!K:K,E45,'Прайс цен'!N:N)+SUMIF('передел арм.шипов'!Q:Q,E45,'передел арм.шипов'!AB:AB))*F45</f>
        <v>0</v>
      </c>
      <c r="I45" s="144"/>
      <c r="J45" s="60"/>
      <c r="K45" s="51">
        <f>(SUMIF('Прайс цен'!K:K,I45,'Прайс цен'!M:M)+SUMIF('передел арм.шипов'!Q:Q,I45,'передел арм.шипов'!AA:AA))*J45</f>
        <v>0</v>
      </c>
      <c r="L45" s="51">
        <f>(SUMIF('Прайс цен'!K:K,I45,'Прайс цен'!N:N)+SUMIF('передел арм.шипов'!Q:Q,I45,'передел арм.шипов'!AB:AB))*J45</f>
        <v>0</v>
      </c>
      <c r="M45" s="146" t="s">
        <v>377</v>
      </c>
      <c r="N45" s="51">
        <v>22.9</v>
      </c>
      <c r="O45" s="51">
        <v>0.6</v>
      </c>
      <c r="P45" s="51">
        <f>N45*SUMIF('Прайс цен'!Q:Q,M45,'Прайс цен'!S:S)</f>
        <v>595.4</v>
      </c>
      <c r="Q45" s="51">
        <f t="shared" si="0"/>
        <v>22.299999999999997</v>
      </c>
      <c r="R45" s="146"/>
      <c r="S45" s="51"/>
      <c r="T45" s="51"/>
      <c r="U45" s="51">
        <f>S45*SUMIF('Прайс цен'!Q:Q,R45,'Прайс цен'!S:S)</f>
        <v>0</v>
      </c>
      <c r="V45" s="51">
        <f t="shared" si="1"/>
        <v>0</v>
      </c>
      <c r="W45" s="146"/>
      <c r="X45" s="51"/>
      <c r="Y45" s="51"/>
      <c r="Z45" s="51">
        <f>X45*SUMIF('Прайс цен'!Q:Q,W45,'Прайс цен'!S:S)</f>
        <v>0</v>
      </c>
      <c r="AA45" s="64">
        <f t="shared" si="2"/>
        <v>0</v>
      </c>
      <c r="AB45" s="69">
        <f t="shared" si="3"/>
        <v>758.529421</v>
      </c>
      <c r="AC45" s="84">
        <f t="shared" si="4"/>
        <v>28.281999999999996</v>
      </c>
      <c r="AD45" s="83"/>
      <c r="AE45" s="83"/>
      <c r="AF45" s="83"/>
      <c r="AG45" s="83"/>
    </row>
    <row r="46" spans="1:38" ht="13.5" customHeight="1" thickBot="1">
      <c r="A46" s="53" t="s">
        <v>280</v>
      </c>
      <c r="B46" s="142" t="s">
        <v>360</v>
      </c>
      <c r="C46" s="51">
        <f>SUMIF('Прайс цен'!B:B,B46,'Прайс цен'!D:D)+SUMIF('передел арм.шипов'!B:B,B46,'передел арм.шипов'!L:M)</f>
        <v>213.503751</v>
      </c>
      <c r="D46" s="51">
        <f>SUMIF('Прайс цен'!B:B,B46,'Прайс цен'!E:E)+SUMIF('передел арм.шипов'!B:B,B46,'передел арм.шипов'!M:M)</f>
        <v>5.984500000000001</v>
      </c>
      <c r="E46" s="144"/>
      <c r="F46" s="60"/>
      <c r="G46" s="51">
        <f>(SUMIF('Прайс цен'!K:K,E46,'Прайс цен'!M:M)+SUMIF('передел арм.шипов'!Q:Q,E46,'передел арм.шипов'!AA:AA))*F46</f>
        <v>0</v>
      </c>
      <c r="H46" s="51">
        <f>(SUMIF('Прайс цен'!K:K,E46,'Прайс цен'!N:N)+SUMIF('передел арм.шипов'!Q:Q,E46,'передел арм.шипов'!AB:AB))*F46</f>
        <v>0</v>
      </c>
      <c r="I46" s="144"/>
      <c r="J46" s="60"/>
      <c r="K46" s="51">
        <f>(SUMIF('Прайс цен'!K:K,I46,'Прайс цен'!M:M)+SUMIF('передел арм.шипов'!Q:Q,I46,'передел арм.шипов'!AA:AA))*J46</f>
        <v>0</v>
      </c>
      <c r="L46" s="51">
        <f>(SUMIF('Прайс цен'!K:K,I46,'Прайс цен'!N:N)+SUMIF('передел арм.шипов'!Q:Q,I46,'передел арм.шипов'!AB:AB))*J46</f>
        <v>0</v>
      </c>
      <c r="M46" s="146" t="s">
        <v>377</v>
      </c>
      <c r="N46" s="51">
        <v>15</v>
      </c>
      <c r="O46" s="51">
        <v>0.6</v>
      </c>
      <c r="P46" s="51">
        <f>N46*SUMIF('Прайс цен'!Q:Q,M46,'Прайс цен'!S:S)</f>
        <v>390</v>
      </c>
      <c r="Q46" s="51">
        <f t="shared" si="0"/>
        <v>14.4</v>
      </c>
      <c r="R46" s="146"/>
      <c r="S46" s="51"/>
      <c r="T46" s="51"/>
      <c r="U46" s="51">
        <f>S46*SUMIF('Прайс цен'!Q:Q,R46,'Прайс цен'!S:S)</f>
        <v>0</v>
      </c>
      <c r="V46" s="51">
        <f t="shared" si="1"/>
        <v>0</v>
      </c>
      <c r="W46" s="146"/>
      <c r="X46" s="51"/>
      <c r="Y46" s="51"/>
      <c r="Z46" s="51">
        <f>X46*SUMIF('Прайс цен'!Q:Q,W46,'Прайс цен'!S:S)</f>
        <v>0</v>
      </c>
      <c r="AA46" s="64">
        <f t="shared" si="2"/>
        <v>0</v>
      </c>
      <c r="AB46" s="69">
        <f t="shared" si="3"/>
        <v>603.503751</v>
      </c>
      <c r="AC46" s="88">
        <f t="shared" si="4"/>
        <v>20.384500000000003</v>
      </c>
      <c r="AD46" s="11"/>
      <c r="AE46" s="11"/>
      <c r="AF46" s="83"/>
      <c r="AG46" s="83"/>
      <c r="AH46" s="11"/>
      <c r="AI46" s="11"/>
      <c r="AK46" s="83"/>
      <c r="AL46" s="83"/>
    </row>
    <row r="47" spans="1:34" ht="13.5" customHeight="1" thickBot="1">
      <c r="A47" s="53" t="s">
        <v>264</v>
      </c>
      <c r="B47" s="142" t="s">
        <v>330</v>
      </c>
      <c r="C47" s="51">
        <f>SUMIF('Прайс цен'!B:B,B47,'Прайс цен'!D:D)+SUMIF('передел арм.шипов'!B:B,B47,'передел арм.шипов'!L:M)</f>
        <v>161.95021</v>
      </c>
      <c r="D47" s="51">
        <f>SUMIF('Прайс цен'!B:B,B47,'Прайс цен'!E:E)+SUMIF('передел арм.шипов'!B:B,B47,'передел арм.шипов'!M:M)</f>
        <v>5.9248</v>
      </c>
      <c r="E47" s="144"/>
      <c r="F47" s="60"/>
      <c r="G47" s="51">
        <f>(SUMIF('Прайс цен'!K:K,E47,'Прайс цен'!M:M)+SUMIF('передел арм.шипов'!Q:Q,E47,'передел арм.шипов'!AA:AA))*F47</f>
        <v>0</v>
      </c>
      <c r="H47" s="51">
        <f>(SUMIF('Прайс цен'!K:K,E47,'Прайс цен'!N:N)+SUMIF('передел арм.шипов'!Q:Q,E47,'передел арм.шипов'!AB:AB))*F47</f>
        <v>0</v>
      </c>
      <c r="I47" s="144"/>
      <c r="J47" s="60"/>
      <c r="K47" s="51">
        <f>(SUMIF('Прайс цен'!K:K,I47,'Прайс цен'!M:M)+SUMIF('передел арм.шипов'!Q:Q,I47,'передел арм.шипов'!AA:AA))*J47</f>
        <v>0</v>
      </c>
      <c r="L47" s="51">
        <f>(SUMIF('Прайс цен'!K:K,I47,'Прайс цен'!N:N)+SUMIF('передел арм.шипов'!Q:Q,I47,'передел арм.шипов'!AB:AB))*J47</f>
        <v>0</v>
      </c>
      <c r="M47" s="146" t="s">
        <v>377</v>
      </c>
      <c r="N47" s="51">
        <v>24.8</v>
      </c>
      <c r="O47" s="51">
        <v>0.6</v>
      </c>
      <c r="P47" s="51">
        <f>N47*SUMIF('Прайс цен'!Q:Q,M47,'Прайс цен'!S:S)</f>
        <v>644.8000000000001</v>
      </c>
      <c r="Q47" s="51">
        <f t="shared" si="0"/>
        <v>24.2</v>
      </c>
      <c r="R47" s="146"/>
      <c r="S47" s="51"/>
      <c r="T47" s="51"/>
      <c r="U47" s="51">
        <f>S47*SUMIF('Прайс цен'!Q:Q,R47,'Прайс цен'!S:S)</f>
        <v>0</v>
      </c>
      <c r="V47" s="51">
        <f t="shared" si="1"/>
        <v>0</v>
      </c>
      <c r="W47" s="146"/>
      <c r="X47" s="51"/>
      <c r="Y47" s="51"/>
      <c r="Z47" s="51">
        <f>X47*SUMIF('Прайс цен'!Q:Q,W47,'Прайс цен'!S:S)</f>
        <v>0</v>
      </c>
      <c r="AA47" s="64">
        <f t="shared" si="2"/>
        <v>0</v>
      </c>
      <c r="AB47" s="69">
        <f t="shared" si="3"/>
        <v>806.75021</v>
      </c>
      <c r="AC47" s="86">
        <f t="shared" si="4"/>
        <v>30.1248</v>
      </c>
      <c r="AD47" s="83"/>
      <c r="AE47" s="83"/>
      <c r="AF47" s="83"/>
      <c r="AG47" s="83"/>
      <c r="AH47" s="121"/>
    </row>
    <row r="48" spans="1:38" ht="13.5" customHeight="1" thickBot="1">
      <c r="A48" s="53" t="s">
        <v>0</v>
      </c>
      <c r="B48" s="142" t="s">
        <v>329</v>
      </c>
      <c r="C48" s="51">
        <f>SUMIF('Прайс цен'!B:B,B48,'Прайс цен'!D:D)+SUMIF('передел арм.шипов'!B:B,B48,'передел арм.шипов'!L:M)</f>
        <v>31.567908</v>
      </c>
      <c r="D48" s="51">
        <f>SUMIF('Прайс цен'!B:B,B48,'Прайс цен'!E:E)+SUMIF('передел арм.шипов'!B:B,B48,'передел арм.шипов'!M:M)</f>
        <v>1.724</v>
      </c>
      <c r="E48" s="144"/>
      <c r="F48" s="60"/>
      <c r="G48" s="51">
        <f>(SUMIF('Прайс цен'!K:K,E48,'Прайс цен'!M:M)+SUMIF('передел арм.шипов'!Q:Q,E48,'передел арм.шипов'!AA:AA))*F48</f>
        <v>0</v>
      </c>
      <c r="H48" s="51">
        <f>(SUMIF('Прайс цен'!K:K,E48,'Прайс цен'!N:N)+SUMIF('передел арм.шипов'!Q:Q,E48,'передел арм.шипов'!AB:AB))*F48</f>
        <v>0</v>
      </c>
      <c r="I48" s="144"/>
      <c r="J48" s="60"/>
      <c r="K48" s="51">
        <f>(SUMIF('Прайс цен'!K:K,I48,'Прайс цен'!M:M)+SUMIF('передел арм.шипов'!Q:Q,I48,'передел арм.шипов'!AA:AA))*J48</f>
        <v>0</v>
      </c>
      <c r="L48" s="51">
        <f>(SUMIF('Прайс цен'!K:K,I48,'Прайс цен'!N:N)+SUMIF('передел арм.шипов'!Q:Q,I48,'передел арм.шипов'!AB:AB))*J48</f>
        <v>0</v>
      </c>
      <c r="M48" s="146" t="s">
        <v>377</v>
      </c>
      <c r="N48" s="51">
        <v>17.5</v>
      </c>
      <c r="O48" s="51">
        <v>0.4</v>
      </c>
      <c r="P48" s="51">
        <f>N48*SUMIF('Прайс цен'!Q:Q,M48,'Прайс цен'!S:S)</f>
        <v>455</v>
      </c>
      <c r="Q48" s="51">
        <f t="shared" si="0"/>
        <v>17.1</v>
      </c>
      <c r="R48" s="146"/>
      <c r="S48" s="51"/>
      <c r="T48" s="51"/>
      <c r="U48" s="51">
        <f>S48*SUMIF('Прайс цен'!Q:Q,R48,'Прайс цен'!S:S)</f>
        <v>0</v>
      </c>
      <c r="V48" s="51">
        <f t="shared" si="1"/>
        <v>0</v>
      </c>
      <c r="W48" s="146"/>
      <c r="X48" s="51"/>
      <c r="Y48" s="51"/>
      <c r="Z48" s="51">
        <f>X48*SUMIF('Прайс цен'!Q:Q,W48,'Прайс цен'!S:S)</f>
        <v>0</v>
      </c>
      <c r="AA48" s="64">
        <f t="shared" si="2"/>
        <v>0</v>
      </c>
      <c r="AB48" s="69">
        <f t="shared" si="3"/>
        <v>486.567908</v>
      </c>
      <c r="AC48" s="88">
        <f t="shared" si="4"/>
        <v>18.824</v>
      </c>
      <c r="AD48" s="83"/>
      <c r="AE48" s="83"/>
      <c r="AF48" s="83"/>
      <c r="AG48" s="83"/>
      <c r="AH48" s="121"/>
      <c r="AI48" s="120"/>
      <c r="AK48" s="83"/>
      <c r="AL48" s="83"/>
    </row>
    <row r="49" spans="1:33" ht="13.5" customHeight="1">
      <c r="A49" s="53" t="s">
        <v>277</v>
      </c>
      <c r="B49" s="142"/>
      <c r="C49" s="51">
        <f>SUMIF('Прайс цен'!B:B,B49,'Прайс цен'!D:D)+SUMIF('передел арм.шипов'!B:B,B49,'передел арм.шипов'!L:M)</f>
        <v>0</v>
      </c>
      <c r="D49" s="51">
        <f>SUMIF('Прайс цен'!B:B,B49,'Прайс цен'!E:E)+SUMIF('передел арм.шипов'!B:B,B49,'передел арм.шипов'!M:M)</f>
        <v>0</v>
      </c>
      <c r="E49" s="144"/>
      <c r="F49" s="60"/>
      <c r="G49" s="51">
        <f>(SUMIF('Прайс цен'!K:K,E49,'Прайс цен'!M:M)+SUMIF('передел арм.шипов'!Q:Q,E49,'передел арм.шипов'!AA:AA))*F49</f>
        <v>0</v>
      </c>
      <c r="H49" s="51">
        <f>(SUMIF('Прайс цен'!K:K,E49,'Прайс цен'!N:N)+SUMIF('передел арм.шипов'!Q:Q,E49,'передел арм.шипов'!AB:AB))*F49</f>
        <v>0</v>
      </c>
      <c r="I49" s="144"/>
      <c r="J49" s="60"/>
      <c r="K49" s="51">
        <f>(SUMIF('Прайс цен'!K:K,I49,'Прайс цен'!M:M)+SUMIF('передел арм.шипов'!Q:Q,I49,'передел арм.шипов'!AA:AA))*J49</f>
        <v>0</v>
      </c>
      <c r="L49" s="51">
        <f>(SUMIF('Прайс цен'!K:K,I49,'Прайс цен'!N:N)+SUMIF('передел арм.шипов'!Q:Q,I49,'передел арм.шипов'!AB:AB))*J49</f>
        <v>0</v>
      </c>
      <c r="M49" s="146" t="s">
        <v>381</v>
      </c>
      <c r="N49" s="51">
        <v>17.5</v>
      </c>
      <c r="O49" s="51">
        <v>0.5</v>
      </c>
      <c r="P49" s="51">
        <f>N49*SUMIF('Прайс цен'!Q:Q,M49,'Прайс цен'!S:S)</f>
        <v>332.5</v>
      </c>
      <c r="Q49" s="51">
        <f t="shared" si="0"/>
        <v>17</v>
      </c>
      <c r="R49" s="146"/>
      <c r="S49" s="51"/>
      <c r="T49" s="51"/>
      <c r="U49" s="51">
        <f>S49*SUMIF('Прайс цен'!Q:Q,R49,'Прайс цен'!S:S)</f>
        <v>0</v>
      </c>
      <c r="V49" s="51">
        <f t="shared" si="1"/>
        <v>0</v>
      </c>
      <c r="W49" s="146"/>
      <c r="X49" s="51"/>
      <c r="Y49" s="51"/>
      <c r="Z49" s="51">
        <f>X49*SUMIF('Прайс цен'!Q:Q,W49,'Прайс цен'!S:S)</f>
        <v>0</v>
      </c>
      <c r="AA49" s="64">
        <f t="shared" si="2"/>
        <v>0</v>
      </c>
      <c r="AB49" s="69">
        <f t="shared" si="3"/>
        <v>332.5</v>
      </c>
      <c r="AC49" s="85">
        <f t="shared" si="4"/>
        <v>17</v>
      </c>
      <c r="AD49" s="83"/>
      <c r="AE49" s="83"/>
      <c r="AF49" s="83"/>
      <c r="AG49" s="83"/>
    </row>
    <row r="50" spans="1:33" ht="13.5" customHeight="1">
      <c r="A50" s="53" t="s">
        <v>294</v>
      </c>
      <c r="B50" s="142"/>
      <c r="C50" s="51">
        <f>SUMIF('Прайс цен'!B:B,B50,'Прайс цен'!D:D)+SUMIF('передел арм.шипов'!B:B,B50,'передел арм.шипов'!L:M)</f>
        <v>0</v>
      </c>
      <c r="D50" s="51">
        <f>SUMIF('Прайс цен'!B:B,B50,'Прайс цен'!E:E)+SUMIF('передел арм.шипов'!B:B,B50,'передел арм.шипов'!M:M)</f>
        <v>0</v>
      </c>
      <c r="E50" s="144"/>
      <c r="F50" s="60"/>
      <c r="G50" s="51">
        <f>(SUMIF('Прайс цен'!K:K,E50,'Прайс цен'!M:M)+SUMIF('передел арм.шипов'!Q:Q,E50,'передел арм.шипов'!AA:AA))*F50</f>
        <v>0</v>
      </c>
      <c r="H50" s="51">
        <f>(SUMIF('Прайс цен'!K:K,E50,'Прайс цен'!N:N)+SUMIF('передел арм.шипов'!Q:Q,E50,'передел арм.шипов'!AB:AB))*F50</f>
        <v>0</v>
      </c>
      <c r="I50" s="144"/>
      <c r="J50" s="60"/>
      <c r="K50" s="51">
        <f>(SUMIF('Прайс цен'!K:K,I50,'Прайс цен'!M:M)+SUMIF('передел арм.шипов'!Q:Q,I50,'передел арм.шипов'!AA:AA))*J50</f>
        <v>0</v>
      </c>
      <c r="L50" s="51">
        <f>(SUMIF('Прайс цен'!K:K,I50,'Прайс цен'!N:N)+SUMIF('передел арм.шипов'!Q:Q,I50,'передел арм.шипов'!AB:AB))*J50</f>
        <v>0</v>
      </c>
      <c r="M50" s="146" t="s">
        <v>381</v>
      </c>
      <c r="N50" s="51">
        <v>17.5</v>
      </c>
      <c r="O50" s="51">
        <v>0.5</v>
      </c>
      <c r="P50" s="51">
        <f>N50*SUMIF('Прайс цен'!Q:Q,M50,'Прайс цен'!S:S)</f>
        <v>332.5</v>
      </c>
      <c r="Q50" s="51">
        <f t="shared" si="0"/>
        <v>17</v>
      </c>
      <c r="R50" s="146"/>
      <c r="S50" s="51"/>
      <c r="T50" s="51"/>
      <c r="U50" s="51">
        <f>S50*SUMIF('Прайс цен'!Q:Q,R50,'Прайс цен'!S:S)</f>
        <v>0</v>
      </c>
      <c r="V50" s="51">
        <f t="shared" si="1"/>
        <v>0</v>
      </c>
      <c r="W50" s="146"/>
      <c r="X50" s="51"/>
      <c r="Y50" s="51"/>
      <c r="Z50" s="51">
        <f>X50*SUMIF('Прайс цен'!Q:Q,W50,'Прайс цен'!S:S)</f>
        <v>0</v>
      </c>
      <c r="AA50" s="64">
        <f t="shared" si="2"/>
        <v>0</v>
      </c>
      <c r="AB50" s="69">
        <f t="shared" si="3"/>
        <v>332.5</v>
      </c>
      <c r="AC50" s="70">
        <f t="shared" si="4"/>
        <v>17</v>
      </c>
      <c r="AD50" s="83"/>
      <c r="AE50" s="83"/>
      <c r="AF50" s="83"/>
      <c r="AG50" s="83"/>
    </row>
    <row r="51" spans="1:33" ht="13.5" customHeight="1" thickBot="1">
      <c r="A51" s="53" t="s">
        <v>149</v>
      </c>
      <c r="B51" s="142"/>
      <c r="C51" s="51">
        <f>SUMIF('Прайс цен'!B:B,B51,'Прайс цен'!D:D)+SUMIF('передел арм.шипов'!B:B,B51,'передел арм.шипов'!L:M)</f>
        <v>0</v>
      </c>
      <c r="D51" s="51">
        <f>SUMIF('Прайс цен'!B:B,B51,'Прайс цен'!E:E)+SUMIF('передел арм.шипов'!B:B,B51,'передел арм.шипов'!M:M)</f>
        <v>0</v>
      </c>
      <c r="E51" s="144"/>
      <c r="F51" s="60"/>
      <c r="G51" s="51">
        <f>(SUMIF('Прайс цен'!K:K,E51,'Прайс цен'!M:M)+SUMIF('передел арм.шипов'!Q:Q,E51,'передел арм.шипов'!AA:AA))*F51</f>
        <v>0</v>
      </c>
      <c r="H51" s="51">
        <f>(SUMIF('Прайс цен'!K:K,E51,'Прайс цен'!N:N)+SUMIF('передел арм.шипов'!Q:Q,E51,'передел арм.шипов'!AB:AB))*F51</f>
        <v>0</v>
      </c>
      <c r="I51" s="144"/>
      <c r="J51" s="60"/>
      <c r="K51" s="51">
        <f>(SUMIF('Прайс цен'!K:K,I51,'Прайс цен'!M:M)+SUMIF('передел арм.шипов'!Q:Q,I51,'передел арм.шипов'!AA:AA))*J51</f>
        <v>0</v>
      </c>
      <c r="L51" s="51">
        <f>(SUMIF('Прайс цен'!K:K,I51,'Прайс цен'!N:N)+SUMIF('передел арм.шипов'!Q:Q,I51,'передел арм.шипов'!AB:AB))*J51</f>
        <v>0</v>
      </c>
      <c r="M51" s="146"/>
      <c r="N51" s="51"/>
      <c r="O51" s="51"/>
      <c r="P51" s="51">
        <f>N51*SUMIF('Прайс цен'!Q:Q,M51,'Прайс цен'!S:S)</f>
        <v>0</v>
      </c>
      <c r="Q51" s="51">
        <f t="shared" si="0"/>
        <v>0</v>
      </c>
      <c r="R51" s="146"/>
      <c r="S51" s="51"/>
      <c r="T51" s="51"/>
      <c r="U51" s="51">
        <f>S51*SUMIF('Прайс цен'!Q:Q,R51,'Прайс цен'!S:S)</f>
        <v>0</v>
      </c>
      <c r="V51" s="51">
        <f t="shared" si="1"/>
        <v>0</v>
      </c>
      <c r="W51" s="146"/>
      <c r="X51" s="51"/>
      <c r="Y51" s="51"/>
      <c r="Z51" s="51">
        <f>X51*SUMIF('Прайс цен'!Q:Q,W51,'Прайс цен'!S:S)</f>
        <v>0</v>
      </c>
      <c r="AA51" s="64">
        <f t="shared" si="2"/>
        <v>0</v>
      </c>
      <c r="AB51" s="69">
        <f t="shared" si="3"/>
        <v>0</v>
      </c>
      <c r="AC51" s="84">
        <f t="shared" si="4"/>
        <v>0</v>
      </c>
      <c r="AD51" s="83"/>
      <c r="AE51" s="83"/>
      <c r="AF51" s="83"/>
      <c r="AG51" s="83"/>
    </row>
    <row r="52" spans="1:38" ht="13.5" customHeight="1">
      <c r="A52" s="53" t="s">
        <v>1</v>
      </c>
      <c r="B52" s="142" t="s">
        <v>328</v>
      </c>
      <c r="C52" s="51">
        <f>SUMIF('Прайс цен'!B:B,B52,'Прайс цен'!D:D)+SUMIF('передел арм.шипов'!B:B,B52,'передел арм.шипов'!L:M)</f>
        <v>59.092773</v>
      </c>
      <c r="D52" s="51">
        <f>SUMIF('Прайс цен'!B:B,B52,'Прайс цен'!E:E)+SUMIF('передел арм.шипов'!B:B,B52,'передел арм.шипов'!M:M)</f>
        <v>3.7411000000000003</v>
      </c>
      <c r="E52" s="144"/>
      <c r="F52" s="60"/>
      <c r="G52" s="51">
        <f>(SUMIF('Прайс цен'!K:K,E52,'Прайс цен'!M:M)+SUMIF('передел арм.шипов'!Q:Q,E52,'передел арм.шипов'!AA:AA))*F52</f>
        <v>0</v>
      </c>
      <c r="H52" s="51">
        <f>(SUMIF('Прайс цен'!K:K,E52,'Прайс цен'!N:N)+SUMIF('передел арм.шипов'!Q:Q,E52,'передел арм.шипов'!AB:AB))*F52</f>
        <v>0</v>
      </c>
      <c r="I52" s="144"/>
      <c r="J52" s="60"/>
      <c r="K52" s="51">
        <f>(SUMIF('Прайс цен'!K:K,I52,'Прайс цен'!M:M)+SUMIF('передел арм.шипов'!Q:Q,I52,'передел арм.шипов'!AA:AA))*J52</f>
        <v>0</v>
      </c>
      <c r="L52" s="51">
        <f>(SUMIF('Прайс цен'!K:K,I52,'Прайс цен'!N:N)+SUMIF('передел арм.шипов'!Q:Q,I52,'передел арм.шипов'!AB:AB))*J52</f>
        <v>0</v>
      </c>
      <c r="M52" s="146" t="s">
        <v>377</v>
      </c>
      <c r="N52" s="51">
        <v>31.4</v>
      </c>
      <c r="O52" s="51">
        <v>0.8</v>
      </c>
      <c r="P52" s="51">
        <f>N52*SUMIF('Прайс цен'!Q:Q,M52,'Прайс цен'!S:S)</f>
        <v>816.4</v>
      </c>
      <c r="Q52" s="51">
        <f t="shared" si="0"/>
        <v>30.599999999999998</v>
      </c>
      <c r="R52" s="146"/>
      <c r="S52" s="51"/>
      <c r="T52" s="51"/>
      <c r="U52" s="51">
        <f>S52*SUMIF('Прайс цен'!Q:Q,R52,'Прайс цен'!S:S)</f>
        <v>0</v>
      </c>
      <c r="V52" s="51">
        <f t="shared" si="1"/>
        <v>0</v>
      </c>
      <c r="W52" s="146"/>
      <c r="X52" s="51"/>
      <c r="Y52" s="51"/>
      <c r="Z52" s="51">
        <f>X52*SUMIF('Прайс цен'!Q:Q,W52,'Прайс цен'!S:S)</f>
        <v>0</v>
      </c>
      <c r="AA52" s="64">
        <f t="shared" si="2"/>
        <v>0</v>
      </c>
      <c r="AB52" s="69">
        <f t="shared" si="3"/>
        <v>875.4927729999999</v>
      </c>
      <c r="AC52" s="89">
        <f t="shared" si="4"/>
        <v>34.3411</v>
      </c>
      <c r="AD52" s="83"/>
      <c r="AE52" s="83"/>
      <c r="AF52" s="83"/>
      <c r="AG52" s="83"/>
      <c r="AH52" s="121"/>
      <c r="AI52" s="120"/>
      <c r="AK52" s="83"/>
      <c r="AL52" s="83"/>
    </row>
    <row r="53" spans="1:38" ht="13.5" customHeight="1" thickBot="1">
      <c r="A53" s="53" t="s">
        <v>276</v>
      </c>
      <c r="B53" s="142"/>
      <c r="C53" s="51">
        <f>SUMIF('Прайс цен'!B:B,B53,'Прайс цен'!D:D)+SUMIF('передел арм.шипов'!B:B,B53,'передел арм.шипов'!L:M)</f>
        <v>0</v>
      </c>
      <c r="D53" s="51">
        <f>SUMIF('Прайс цен'!B:B,B53,'Прайс цен'!E:E)+SUMIF('передел арм.шипов'!B:B,B53,'передел арм.шипов'!M:M)</f>
        <v>0</v>
      </c>
      <c r="E53" s="144"/>
      <c r="F53" s="60"/>
      <c r="G53" s="51">
        <f>(SUMIF('Прайс цен'!K:K,E53,'Прайс цен'!M:M)+SUMIF('передел арм.шипов'!Q:Q,E53,'передел арм.шипов'!AA:AA))*F53</f>
        <v>0</v>
      </c>
      <c r="H53" s="51">
        <f>(SUMIF('Прайс цен'!K:K,E53,'Прайс цен'!N:N)+SUMIF('передел арм.шипов'!Q:Q,E53,'передел арм.шипов'!AB:AB))*F53</f>
        <v>0</v>
      </c>
      <c r="I53" s="144"/>
      <c r="J53" s="60"/>
      <c r="K53" s="51">
        <f>(SUMIF('Прайс цен'!K:K,I53,'Прайс цен'!M:M)+SUMIF('передел арм.шипов'!Q:Q,I53,'передел арм.шипов'!AA:AA))*J53</f>
        <v>0</v>
      </c>
      <c r="L53" s="51">
        <f>(SUMIF('Прайс цен'!K:K,I53,'Прайс цен'!N:N)+SUMIF('передел арм.шипов'!Q:Q,I53,'передел арм.шипов'!AB:AB))*J53</f>
        <v>0</v>
      </c>
      <c r="M53" s="146" t="s">
        <v>381</v>
      </c>
      <c r="N53" s="51">
        <v>35</v>
      </c>
      <c r="O53" s="51">
        <v>0.8</v>
      </c>
      <c r="P53" s="51">
        <f>N53*SUMIF('Прайс цен'!Q:Q,M53,'Прайс цен'!S:S)</f>
        <v>665</v>
      </c>
      <c r="Q53" s="51">
        <f t="shared" si="0"/>
        <v>34.2</v>
      </c>
      <c r="R53" s="146"/>
      <c r="S53" s="51"/>
      <c r="T53" s="51"/>
      <c r="U53" s="51">
        <f>S53*SUMIF('Прайс цен'!Q:Q,R53,'Прайс цен'!S:S)</f>
        <v>0</v>
      </c>
      <c r="V53" s="51">
        <f t="shared" si="1"/>
        <v>0</v>
      </c>
      <c r="W53" s="146"/>
      <c r="X53" s="51"/>
      <c r="Y53" s="51"/>
      <c r="Z53" s="51">
        <f>X53*SUMIF('Прайс цен'!Q:Q,W53,'Прайс цен'!S:S)</f>
        <v>0</v>
      </c>
      <c r="AA53" s="64">
        <f t="shared" si="2"/>
        <v>0</v>
      </c>
      <c r="AB53" s="69">
        <f t="shared" si="3"/>
        <v>665</v>
      </c>
      <c r="AC53" s="90">
        <f t="shared" si="4"/>
        <v>34.2</v>
      </c>
      <c r="AD53" s="11"/>
      <c r="AE53" s="11"/>
      <c r="AF53" s="83"/>
      <c r="AG53" s="83"/>
      <c r="AH53" s="11"/>
      <c r="AI53" s="11"/>
      <c r="AK53" s="83"/>
      <c r="AL53" s="83"/>
    </row>
    <row r="54" spans="1:33" ht="13.5" customHeight="1">
      <c r="A54" s="53" t="s">
        <v>285</v>
      </c>
      <c r="B54" s="142"/>
      <c r="C54" s="51">
        <f>SUMIF('Прайс цен'!B:B,B54,'Прайс цен'!D:D)+SUMIF('передел арм.шипов'!B:B,B54,'передел арм.шипов'!L:M)</f>
        <v>0</v>
      </c>
      <c r="D54" s="51">
        <f>SUMIF('Прайс цен'!B:B,B54,'Прайс цен'!E:E)+SUMIF('передел арм.шипов'!B:B,B54,'передел арм.шипов'!M:M)</f>
        <v>0</v>
      </c>
      <c r="E54" s="144"/>
      <c r="F54" s="60"/>
      <c r="G54" s="51">
        <f>(SUMIF('Прайс цен'!K:K,E54,'Прайс цен'!M:M)+SUMIF('передел арм.шипов'!Q:Q,E54,'передел арм.шипов'!AA:AA))*F54</f>
        <v>0</v>
      </c>
      <c r="H54" s="51">
        <f>(SUMIF('Прайс цен'!K:K,E54,'Прайс цен'!N:N)+SUMIF('передел арм.шипов'!Q:Q,E54,'передел арм.шипов'!AB:AB))*F54</f>
        <v>0</v>
      </c>
      <c r="I54" s="144"/>
      <c r="J54" s="60"/>
      <c r="K54" s="51">
        <f>(SUMIF('Прайс цен'!K:K,I54,'Прайс цен'!M:M)+SUMIF('передел арм.шипов'!Q:Q,I54,'передел арм.шипов'!AA:AA))*J54</f>
        <v>0</v>
      </c>
      <c r="L54" s="51">
        <f>(SUMIF('Прайс цен'!K:K,I54,'Прайс цен'!N:N)+SUMIF('передел арм.шипов'!Q:Q,I54,'передел арм.шипов'!AB:AB))*J54</f>
        <v>0</v>
      </c>
      <c r="M54" s="146" t="s">
        <v>381</v>
      </c>
      <c r="N54" s="51">
        <v>35</v>
      </c>
      <c r="O54" s="51">
        <v>0.8</v>
      </c>
      <c r="P54" s="51">
        <f>N54*SUMIF('Прайс цен'!Q:Q,M54,'Прайс цен'!S:S)</f>
        <v>665</v>
      </c>
      <c r="Q54" s="51">
        <f t="shared" si="0"/>
        <v>34.2</v>
      </c>
      <c r="R54" s="146"/>
      <c r="S54" s="51"/>
      <c r="T54" s="51"/>
      <c r="U54" s="51">
        <f>S54*SUMIF('Прайс цен'!Q:Q,R54,'Прайс цен'!S:S)</f>
        <v>0</v>
      </c>
      <c r="V54" s="51">
        <f t="shared" si="1"/>
        <v>0</v>
      </c>
      <c r="W54" s="146"/>
      <c r="X54" s="51"/>
      <c r="Y54" s="51"/>
      <c r="Z54" s="51">
        <f>X54*SUMIF('Прайс цен'!Q:Q,W54,'Прайс цен'!S:S)</f>
        <v>0</v>
      </c>
      <c r="AA54" s="64">
        <f t="shared" si="2"/>
        <v>0</v>
      </c>
      <c r="AB54" s="69">
        <f t="shared" si="3"/>
        <v>665</v>
      </c>
      <c r="AC54" s="85">
        <f t="shared" si="4"/>
        <v>34.2</v>
      </c>
      <c r="AD54" s="83"/>
      <c r="AE54" s="83"/>
      <c r="AF54" s="83"/>
      <c r="AG54" s="83"/>
    </row>
    <row r="55" spans="1:33" ht="13.5" customHeight="1">
      <c r="A55" s="53" t="s">
        <v>59</v>
      </c>
      <c r="B55" s="142"/>
      <c r="C55" s="51">
        <f>SUMIF('Прайс цен'!B:B,B55,'Прайс цен'!D:D)+SUMIF('передел арм.шипов'!B:B,B55,'передел арм.шипов'!L:M)</f>
        <v>0</v>
      </c>
      <c r="D55" s="51">
        <f>SUMIF('Прайс цен'!B:B,B55,'Прайс цен'!E:E)+SUMIF('передел арм.шипов'!B:B,B55,'передел арм.шипов'!M:M)</f>
        <v>0</v>
      </c>
      <c r="E55" s="144"/>
      <c r="F55" s="60"/>
      <c r="G55" s="51">
        <f>(SUMIF('Прайс цен'!K:K,E55,'Прайс цен'!M:M)+SUMIF('передел арм.шипов'!Q:Q,E55,'передел арм.шипов'!AA:AA))*F55</f>
        <v>0</v>
      </c>
      <c r="H55" s="51">
        <f>(SUMIF('Прайс цен'!K:K,E55,'Прайс цен'!N:N)+SUMIF('передел арм.шипов'!Q:Q,E55,'передел арм.шипов'!AB:AB))*F55</f>
        <v>0</v>
      </c>
      <c r="I55" s="144"/>
      <c r="J55" s="60"/>
      <c r="K55" s="51">
        <f>(SUMIF('Прайс цен'!K:K,I55,'Прайс цен'!M:M)+SUMIF('передел арм.шипов'!Q:Q,I55,'передел арм.шипов'!AA:AA))*J55</f>
        <v>0</v>
      </c>
      <c r="L55" s="51">
        <f>(SUMIF('Прайс цен'!K:K,I55,'Прайс цен'!N:N)+SUMIF('передел арм.шипов'!Q:Q,I55,'передел арм.шипов'!AB:AB))*J55</f>
        <v>0</v>
      </c>
      <c r="M55" s="146"/>
      <c r="N55" s="51"/>
      <c r="O55" s="51"/>
      <c r="P55" s="51">
        <f>N55*SUMIF('Прайс цен'!Q:Q,M55,'Прайс цен'!S:S)</f>
        <v>0</v>
      </c>
      <c r="Q55" s="51">
        <f t="shared" si="0"/>
        <v>0</v>
      </c>
      <c r="R55" s="146"/>
      <c r="S55" s="51"/>
      <c r="T55" s="51"/>
      <c r="U55" s="51">
        <f>S55*SUMIF('Прайс цен'!Q:Q,R55,'Прайс цен'!S:S)</f>
        <v>0</v>
      </c>
      <c r="V55" s="51">
        <f t="shared" si="1"/>
        <v>0</v>
      </c>
      <c r="W55" s="146"/>
      <c r="X55" s="51"/>
      <c r="Y55" s="51"/>
      <c r="Z55" s="51">
        <f>X55*SUMIF('Прайс цен'!Q:Q,W55,'Прайс цен'!S:S)</f>
        <v>0</v>
      </c>
      <c r="AA55" s="64">
        <f t="shared" si="2"/>
        <v>0</v>
      </c>
      <c r="AB55" s="69">
        <f t="shared" si="3"/>
        <v>0</v>
      </c>
      <c r="AC55" s="70">
        <f t="shared" si="4"/>
        <v>0</v>
      </c>
      <c r="AD55" s="83"/>
      <c r="AE55" s="83"/>
      <c r="AF55" s="83"/>
      <c r="AG55" s="83"/>
    </row>
    <row r="56" spans="1:35" ht="13.5" customHeight="1">
      <c r="A56" s="53" t="s">
        <v>60</v>
      </c>
      <c r="B56" s="142" t="s">
        <v>347</v>
      </c>
      <c r="C56" s="51">
        <f>SUMIF('Прайс цен'!B:B,B56,'Прайс цен'!D:D)+SUMIF('передел арм.шипов'!B:B,B56,'передел арм.шипов'!L:M)</f>
        <v>380.591086</v>
      </c>
      <c r="D56" s="51">
        <f>SUMIF('Прайс цен'!B:B,B56,'Прайс цен'!E:E)+SUMIF('передел арм.шипов'!B:B,B56,'передел арм.шипов'!M:M)</f>
        <v>10.1225</v>
      </c>
      <c r="E56" s="144"/>
      <c r="F56" s="60"/>
      <c r="G56" s="51">
        <f>(SUMIF('Прайс цен'!K:K,E56,'Прайс цен'!M:M)+SUMIF('передел арм.шипов'!Q:Q,E56,'передел арм.шипов'!AA:AA))*F56</f>
        <v>0</v>
      </c>
      <c r="H56" s="51">
        <f>(SUMIF('Прайс цен'!K:K,E56,'Прайс цен'!N:N)+SUMIF('передел арм.шипов'!Q:Q,E56,'передел арм.шипов'!AB:AB))*F56</f>
        <v>0</v>
      </c>
      <c r="I56" s="144"/>
      <c r="J56" s="60"/>
      <c r="K56" s="51">
        <f>(SUMIF('Прайс цен'!K:K,I56,'Прайс цен'!M:M)+SUMIF('передел арм.шипов'!Q:Q,I56,'передел арм.шипов'!AA:AA))*J56</f>
        <v>0</v>
      </c>
      <c r="L56" s="51">
        <f>(SUMIF('Прайс цен'!K:K,I56,'Прайс цен'!N:N)+SUMIF('передел арм.шипов'!Q:Q,I56,'передел арм.шипов'!AB:AB))*J56</f>
        <v>0</v>
      </c>
      <c r="M56" s="146" t="s">
        <v>377</v>
      </c>
      <c r="N56" s="51">
        <v>68</v>
      </c>
      <c r="O56" s="51">
        <v>0.6</v>
      </c>
      <c r="P56" s="51">
        <f>N56*SUMIF('Прайс цен'!Q:Q,M56,'Прайс цен'!S:S)</f>
        <v>1768</v>
      </c>
      <c r="Q56" s="51">
        <f t="shared" si="0"/>
        <v>67.4</v>
      </c>
      <c r="R56" s="146"/>
      <c r="S56" s="51"/>
      <c r="T56" s="51"/>
      <c r="U56" s="51">
        <f>S56*SUMIF('Прайс цен'!Q:Q,R56,'Прайс цен'!S:S)</f>
        <v>0</v>
      </c>
      <c r="V56" s="51">
        <f t="shared" si="1"/>
        <v>0</v>
      </c>
      <c r="W56" s="146"/>
      <c r="X56" s="51"/>
      <c r="Y56" s="51"/>
      <c r="Z56" s="51">
        <f>X56*SUMIF('Прайс цен'!Q:Q,W56,'Прайс цен'!S:S)</f>
        <v>0</v>
      </c>
      <c r="AA56" s="64">
        <f t="shared" si="2"/>
        <v>0</v>
      </c>
      <c r="AB56" s="69">
        <f t="shared" si="3"/>
        <v>2148.591086</v>
      </c>
      <c r="AC56" s="70">
        <f t="shared" si="4"/>
        <v>77.52250000000001</v>
      </c>
      <c r="AD56" s="83"/>
      <c r="AE56" s="83"/>
      <c r="AF56" s="83"/>
      <c r="AG56" s="83"/>
      <c r="AH56" s="121"/>
      <c r="AI56" s="120"/>
    </row>
    <row r="57" spans="1:33" ht="13.5" customHeight="1">
      <c r="A57" s="53" t="s">
        <v>61</v>
      </c>
      <c r="B57" s="142"/>
      <c r="C57" s="51">
        <f>SUMIF('Прайс цен'!B:B,B57,'Прайс цен'!D:D)+SUMIF('передел арм.шипов'!B:B,B57,'передел арм.шипов'!L:M)</f>
        <v>0</v>
      </c>
      <c r="D57" s="51">
        <f>SUMIF('Прайс цен'!B:B,B57,'Прайс цен'!E:E)+SUMIF('передел арм.шипов'!B:B,B57,'передел арм.шипов'!M:M)</f>
        <v>0</v>
      </c>
      <c r="E57" s="144"/>
      <c r="F57" s="60"/>
      <c r="G57" s="51">
        <f>(SUMIF('Прайс цен'!K:K,E57,'Прайс цен'!M:M)+SUMIF('передел арм.шипов'!Q:Q,E57,'передел арм.шипов'!AA:AA))*F57</f>
        <v>0</v>
      </c>
      <c r="H57" s="51">
        <f>(SUMIF('Прайс цен'!K:K,E57,'Прайс цен'!N:N)+SUMIF('передел арм.шипов'!Q:Q,E57,'передел арм.шипов'!AB:AB))*F57</f>
        <v>0</v>
      </c>
      <c r="I57" s="144"/>
      <c r="J57" s="60"/>
      <c r="K57" s="51">
        <f>(SUMIF('Прайс цен'!K:K,I57,'Прайс цен'!M:M)+SUMIF('передел арм.шипов'!Q:Q,I57,'передел арм.шипов'!AA:AA))*J57</f>
        <v>0</v>
      </c>
      <c r="L57" s="51">
        <f>(SUMIF('Прайс цен'!K:K,I57,'Прайс цен'!N:N)+SUMIF('передел арм.шипов'!Q:Q,I57,'передел арм.шипов'!AB:AB))*J57</f>
        <v>0</v>
      </c>
      <c r="M57" s="146"/>
      <c r="N57" s="51"/>
      <c r="O57" s="51"/>
      <c r="P57" s="51">
        <f>N57*SUMIF('Прайс цен'!Q:Q,M57,'Прайс цен'!S:S)</f>
        <v>0</v>
      </c>
      <c r="Q57" s="51">
        <f t="shared" si="0"/>
        <v>0</v>
      </c>
      <c r="R57" s="146"/>
      <c r="S57" s="51"/>
      <c r="T57" s="51"/>
      <c r="U57" s="51">
        <f>S57*SUMIF('Прайс цен'!Q:Q,R57,'Прайс цен'!S:S)</f>
        <v>0</v>
      </c>
      <c r="V57" s="51">
        <f t="shared" si="1"/>
        <v>0</v>
      </c>
      <c r="W57" s="146"/>
      <c r="X57" s="51"/>
      <c r="Y57" s="51"/>
      <c r="Z57" s="51">
        <f>X57*SUMIF('Прайс цен'!Q:Q,W57,'Прайс цен'!S:S)</f>
        <v>0</v>
      </c>
      <c r="AA57" s="64">
        <f t="shared" si="2"/>
        <v>0</v>
      </c>
      <c r="AB57" s="69">
        <f t="shared" si="3"/>
        <v>0</v>
      </c>
      <c r="AC57" s="70">
        <f t="shared" si="4"/>
        <v>0</v>
      </c>
      <c r="AD57" s="83"/>
      <c r="AE57" s="83"/>
      <c r="AF57" s="83"/>
      <c r="AG57" s="83"/>
    </row>
    <row r="58" spans="1:33" ht="13.5" customHeight="1">
      <c r="A58" s="53" t="s">
        <v>313</v>
      </c>
      <c r="B58" s="142" t="s">
        <v>344</v>
      </c>
      <c r="C58" s="51">
        <f>SUMIF('Прайс цен'!B:B,B58,'Прайс цен'!D:D)+SUMIF('передел арм.шипов'!B:B,B58,'передел арм.шипов'!L:M)</f>
        <v>385.765719</v>
      </c>
      <c r="D58" s="51">
        <f>SUMIF('Прайс цен'!B:B,B58,'Прайс цен'!E:E)+SUMIF('передел арм.шипов'!B:B,B58,'передел арм.шипов'!M:M)</f>
        <v>10.1232</v>
      </c>
      <c r="E58" s="144"/>
      <c r="F58" s="60"/>
      <c r="G58" s="51">
        <f>(SUMIF('Прайс цен'!K:K,E58,'Прайс цен'!M:M)+SUMIF('передел арм.шипов'!Q:Q,E58,'передел арм.шипов'!AA:AA))*F58</f>
        <v>0</v>
      </c>
      <c r="H58" s="51">
        <f>(SUMIF('Прайс цен'!K:K,E58,'Прайс цен'!N:N)+SUMIF('передел арм.шипов'!Q:Q,E58,'передел арм.шипов'!AB:AB))*F58</f>
        <v>0</v>
      </c>
      <c r="I58" s="144"/>
      <c r="J58" s="60"/>
      <c r="K58" s="51">
        <f>(SUMIF('Прайс цен'!K:K,I58,'Прайс цен'!M:M)+SUMIF('передел арм.шипов'!Q:Q,I58,'передел арм.шипов'!AA:AA))*J58</f>
        <v>0</v>
      </c>
      <c r="L58" s="51">
        <f>(SUMIF('Прайс цен'!K:K,I58,'Прайс цен'!N:N)+SUMIF('передел арм.шипов'!Q:Q,I58,'передел арм.шипов'!AB:AB))*J58</f>
        <v>0</v>
      </c>
      <c r="M58" s="146" t="s">
        <v>377</v>
      </c>
      <c r="N58" s="51">
        <v>68</v>
      </c>
      <c r="O58" s="51">
        <v>0.6</v>
      </c>
      <c r="P58" s="51">
        <f>N58*SUMIF('Прайс цен'!Q:Q,M58,'Прайс цен'!S:S)</f>
        <v>1768</v>
      </c>
      <c r="Q58" s="51">
        <f t="shared" si="0"/>
        <v>67.4</v>
      </c>
      <c r="R58" s="146"/>
      <c r="S58" s="51"/>
      <c r="T58" s="51"/>
      <c r="U58" s="51">
        <f>S58*SUMIF('Прайс цен'!Q:Q,R58,'Прайс цен'!S:S)</f>
        <v>0</v>
      </c>
      <c r="V58" s="51">
        <f t="shared" si="1"/>
        <v>0</v>
      </c>
      <c r="W58" s="146"/>
      <c r="X58" s="51"/>
      <c r="Y58" s="51"/>
      <c r="Z58" s="51">
        <f>X58*SUMIF('Прайс цен'!Q:Q,W58,'Прайс цен'!S:S)</f>
        <v>0</v>
      </c>
      <c r="AA58" s="64">
        <f t="shared" si="2"/>
        <v>0</v>
      </c>
      <c r="AB58" s="69">
        <f t="shared" si="3"/>
        <v>2153.765719</v>
      </c>
      <c r="AC58" s="70">
        <f t="shared" si="4"/>
        <v>77.5232</v>
      </c>
      <c r="AD58" s="83"/>
      <c r="AE58" s="83"/>
      <c r="AF58" s="83"/>
      <c r="AG58" s="83"/>
    </row>
    <row r="59" spans="1:33" ht="13.5" customHeight="1">
      <c r="A59" s="53" t="s">
        <v>321</v>
      </c>
      <c r="B59" s="142" t="s">
        <v>343</v>
      </c>
      <c r="C59" s="51">
        <f>SUMIF('Прайс цен'!B:B,B59,'Прайс цен'!D:D)+SUMIF('передел арм.шипов'!B:B,B59,'передел арм.шипов'!L:M)</f>
        <v>324.685442</v>
      </c>
      <c r="D59" s="51">
        <f>SUMIF('Прайс цен'!B:B,B59,'Прайс цен'!E:E)+SUMIF('передел арм.шипов'!B:B,B59,'передел арм.шипов'!M:M)</f>
        <v>7.2481</v>
      </c>
      <c r="E59" s="144"/>
      <c r="F59" s="60"/>
      <c r="G59" s="51">
        <f>(SUMIF('Прайс цен'!K:K,E59,'Прайс цен'!M:M)+SUMIF('передел арм.шипов'!Q:Q,E59,'передел арм.шипов'!AA:AA))*F59</f>
        <v>0</v>
      </c>
      <c r="H59" s="51">
        <f>(SUMIF('Прайс цен'!K:K,E59,'Прайс цен'!N:N)+SUMIF('передел арм.шипов'!Q:Q,E59,'передел арм.шипов'!AB:AB))*F59</f>
        <v>0</v>
      </c>
      <c r="I59" s="144"/>
      <c r="J59" s="60"/>
      <c r="K59" s="51">
        <f>(SUMIF('Прайс цен'!K:K,I59,'Прайс цен'!M:M)+SUMIF('передел арм.шипов'!Q:Q,I59,'передел арм.шипов'!AA:AA))*J59</f>
        <v>0</v>
      </c>
      <c r="L59" s="51">
        <f>(SUMIF('Прайс цен'!K:K,I59,'Прайс цен'!N:N)+SUMIF('передел арм.шипов'!Q:Q,I59,'передел арм.шипов'!AB:AB))*J59</f>
        <v>0</v>
      </c>
      <c r="M59" s="146" t="s">
        <v>377</v>
      </c>
      <c r="N59" s="51">
        <v>68</v>
      </c>
      <c r="O59" s="51">
        <v>0.6</v>
      </c>
      <c r="P59" s="51">
        <f>N59*SUMIF('Прайс цен'!Q:Q,M59,'Прайс цен'!S:S)</f>
        <v>1768</v>
      </c>
      <c r="Q59" s="51">
        <f t="shared" si="0"/>
        <v>67.4</v>
      </c>
      <c r="R59" s="146"/>
      <c r="S59" s="51"/>
      <c r="T59" s="51"/>
      <c r="U59" s="51">
        <f>S59*SUMIF('Прайс цен'!Q:Q,R59,'Прайс цен'!S:S)</f>
        <v>0</v>
      </c>
      <c r="V59" s="51">
        <f t="shared" si="1"/>
        <v>0</v>
      </c>
      <c r="W59" s="146"/>
      <c r="X59" s="51"/>
      <c r="Y59" s="51"/>
      <c r="Z59" s="51">
        <f>X59*SUMIF('Прайс цен'!Q:Q,W59,'Прайс цен'!S:S)</f>
        <v>0</v>
      </c>
      <c r="AA59" s="64">
        <f t="shared" si="2"/>
        <v>0</v>
      </c>
      <c r="AB59" s="69">
        <f t="shared" si="3"/>
        <v>2092.685442</v>
      </c>
      <c r="AC59" s="70">
        <f t="shared" si="4"/>
        <v>74.6481</v>
      </c>
      <c r="AD59" s="83"/>
      <c r="AE59" s="83"/>
      <c r="AF59" s="83"/>
      <c r="AG59" s="83"/>
    </row>
    <row r="60" spans="1:33" ht="13.5" customHeight="1">
      <c r="A60" s="53" t="s">
        <v>308</v>
      </c>
      <c r="B60" s="142" t="s">
        <v>344</v>
      </c>
      <c r="C60" s="51">
        <f>SUMIF('Прайс цен'!B:B,B60,'Прайс цен'!D:D)+SUMIF('передел арм.шипов'!B:B,B60,'передел арм.шипов'!L:M)</f>
        <v>385.765719</v>
      </c>
      <c r="D60" s="51">
        <f>SUMIF('Прайс цен'!B:B,B60,'Прайс цен'!E:E)+SUMIF('передел арм.шипов'!B:B,B60,'передел арм.шипов'!M:M)</f>
        <v>10.1232</v>
      </c>
      <c r="E60" s="144"/>
      <c r="F60" s="60"/>
      <c r="G60" s="51">
        <f>(SUMIF('Прайс цен'!K:K,E60,'Прайс цен'!M:M)+SUMIF('передел арм.шипов'!Q:Q,E60,'передел арм.шипов'!AA:AA))*F60</f>
        <v>0</v>
      </c>
      <c r="H60" s="51">
        <f>(SUMIF('Прайс цен'!K:K,E60,'Прайс цен'!N:N)+SUMIF('передел арм.шипов'!Q:Q,E60,'передел арм.шипов'!AB:AB))*F60</f>
        <v>0</v>
      </c>
      <c r="I60" s="144"/>
      <c r="J60" s="60"/>
      <c r="K60" s="51">
        <f>(SUMIF('Прайс цен'!K:K,I60,'Прайс цен'!M:M)+SUMIF('передел арм.шипов'!Q:Q,I60,'передел арм.шипов'!AA:AA))*J60</f>
        <v>0</v>
      </c>
      <c r="L60" s="51">
        <f>(SUMIF('Прайс цен'!K:K,I60,'Прайс цен'!N:N)+SUMIF('передел арм.шипов'!Q:Q,I60,'передел арм.шипов'!AB:AB))*J60</f>
        <v>0</v>
      </c>
      <c r="M60" s="146" t="s">
        <v>377</v>
      </c>
      <c r="N60" s="51">
        <v>68</v>
      </c>
      <c r="O60" s="51">
        <v>0.6</v>
      </c>
      <c r="P60" s="51">
        <f>N60*SUMIF('Прайс цен'!Q:Q,M60,'Прайс цен'!S:S)</f>
        <v>1768</v>
      </c>
      <c r="Q60" s="51">
        <f t="shared" si="0"/>
        <v>67.4</v>
      </c>
      <c r="R60" s="146"/>
      <c r="S60" s="51"/>
      <c r="T60" s="51"/>
      <c r="U60" s="51">
        <f>S60*SUMIF('Прайс цен'!Q:Q,R60,'Прайс цен'!S:S)</f>
        <v>0</v>
      </c>
      <c r="V60" s="51">
        <f t="shared" si="1"/>
        <v>0</v>
      </c>
      <c r="W60" s="146"/>
      <c r="X60" s="51"/>
      <c r="Y60" s="51"/>
      <c r="Z60" s="51">
        <f>X60*SUMIF('Прайс цен'!Q:Q,W60,'Прайс цен'!S:S)</f>
        <v>0</v>
      </c>
      <c r="AA60" s="64">
        <f t="shared" si="2"/>
        <v>0</v>
      </c>
      <c r="AB60" s="69">
        <f t="shared" si="3"/>
        <v>2153.765719</v>
      </c>
      <c r="AC60" s="70">
        <f t="shared" si="4"/>
        <v>77.5232</v>
      </c>
      <c r="AD60" s="83"/>
      <c r="AE60" s="83"/>
      <c r="AF60" s="83"/>
      <c r="AG60" s="83"/>
    </row>
    <row r="61" spans="1:33" ht="13.5" customHeight="1">
      <c r="A61" s="53" t="s">
        <v>317</v>
      </c>
      <c r="B61" s="142" t="s">
        <v>344</v>
      </c>
      <c r="C61" s="51">
        <f>SUMIF('Прайс цен'!B:B,B61,'Прайс цен'!D:D)+SUMIF('передел арм.шипов'!B:B,B61,'передел арм.шипов'!L:M)</f>
        <v>385.765719</v>
      </c>
      <c r="D61" s="51">
        <f>SUMIF('Прайс цен'!B:B,B61,'Прайс цен'!E:E)+SUMIF('передел арм.шипов'!B:B,B61,'передел арм.шипов'!M:M)</f>
        <v>10.1232</v>
      </c>
      <c r="E61" s="144"/>
      <c r="F61" s="60"/>
      <c r="G61" s="51">
        <f>(SUMIF('Прайс цен'!K:K,E61,'Прайс цен'!M:M)+SUMIF('передел арм.шипов'!Q:Q,E61,'передел арм.шипов'!AA:AA))*F61</f>
        <v>0</v>
      </c>
      <c r="H61" s="51">
        <f>(SUMIF('Прайс цен'!K:K,E61,'Прайс цен'!N:N)+SUMIF('передел арм.шипов'!Q:Q,E61,'передел арм.шипов'!AB:AB))*F61</f>
        <v>0</v>
      </c>
      <c r="I61" s="144"/>
      <c r="J61" s="60"/>
      <c r="K61" s="51">
        <f>(SUMIF('Прайс цен'!K:K,I61,'Прайс цен'!M:M)+SUMIF('передел арм.шипов'!Q:Q,I61,'передел арм.шипов'!AA:AA))*J61</f>
        <v>0</v>
      </c>
      <c r="L61" s="51">
        <f>(SUMIF('Прайс цен'!K:K,I61,'Прайс цен'!N:N)+SUMIF('передел арм.шипов'!Q:Q,I61,'передел арм.шипов'!AB:AB))*J61</f>
        <v>0</v>
      </c>
      <c r="M61" s="146" t="s">
        <v>377</v>
      </c>
      <c r="N61" s="51">
        <v>68</v>
      </c>
      <c r="O61" s="51">
        <v>0.6</v>
      </c>
      <c r="P61" s="51">
        <f>N61*SUMIF('Прайс цен'!Q:Q,M61,'Прайс цен'!S:S)</f>
        <v>1768</v>
      </c>
      <c r="Q61" s="51">
        <f t="shared" si="0"/>
        <v>67.4</v>
      </c>
      <c r="R61" s="146"/>
      <c r="S61" s="51"/>
      <c r="T61" s="51"/>
      <c r="U61" s="51">
        <f>S61*SUMIF('Прайс цен'!Q:Q,R61,'Прайс цен'!S:S)</f>
        <v>0</v>
      </c>
      <c r="V61" s="51">
        <f t="shared" si="1"/>
        <v>0</v>
      </c>
      <c r="W61" s="146"/>
      <c r="X61" s="51"/>
      <c r="Y61" s="51"/>
      <c r="Z61" s="51">
        <f>X61*SUMIF('Прайс цен'!Q:Q,W61,'Прайс цен'!S:S)</f>
        <v>0</v>
      </c>
      <c r="AA61" s="64">
        <f t="shared" si="2"/>
        <v>0</v>
      </c>
      <c r="AB61" s="69">
        <f t="shared" si="3"/>
        <v>2153.765719</v>
      </c>
      <c r="AC61" s="70">
        <f t="shared" si="4"/>
        <v>77.5232</v>
      </c>
      <c r="AD61" s="83"/>
      <c r="AE61" s="83"/>
      <c r="AF61" s="83"/>
      <c r="AG61" s="83"/>
    </row>
    <row r="62" spans="1:33" ht="13.5" customHeight="1">
      <c r="A62" s="53" t="s">
        <v>62</v>
      </c>
      <c r="B62" s="142"/>
      <c r="C62" s="51">
        <f>SUMIF('Прайс цен'!B:B,B62,'Прайс цен'!D:D)+SUMIF('передел арм.шипов'!B:B,B62,'передел арм.шипов'!L:M)</f>
        <v>0</v>
      </c>
      <c r="D62" s="51">
        <f>SUMIF('Прайс цен'!B:B,B62,'Прайс цен'!E:E)+SUMIF('передел арм.шипов'!B:B,B62,'передел арм.шипов'!M:M)</f>
        <v>0</v>
      </c>
      <c r="E62" s="144"/>
      <c r="F62" s="60"/>
      <c r="G62" s="51">
        <f>(SUMIF('Прайс цен'!K:K,E62,'Прайс цен'!M:M)+SUMIF('передел арм.шипов'!Q:Q,E62,'передел арм.шипов'!AA:AA))*F62</f>
        <v>0</v>
      </c>
      <c r="H62" s="51">
        <f>(SUMIF('Прайс цен'!K:K,E62,'Прайс цен'!N:N)+SUMIF('передел арм.шипов'!Q:Q,E62,'передел арм.шипов'!AB:AB))*F62</f>
        <v>0</v>
      </c>
      <c r="I62" s="144"/>
      <c r="J62" s="60"/>
      <c r="K62" s="51">
        <f>(SUMIF('Прайс цен'!K:K,I62,'Прайс цен'!M:M)+SUMIF('передел арм.шипов'!Q:Q,I62,'передел арм.шипов'!AA:AA))*J62</f>
        <v>0</v>
      </c>
      <c r="L62" s="51">
        <f>(SUMIF('Прайс цен'!K:K,I62,'Прайс цен'!N:N)+SUMIF('передел арм.шипов'!Q:Q,I62,'передел арм.шипов'!AB:AB))*J62</f>
        <v>0</v>
      </c>
      <c r="M62" s="146"/>
      <c r="N62" s="51"/>
      <c r="O62" s="51"/>
      <c r="P62" s="51">
        <f>N62*SUMIF('Прайс цен'!Q:Q,M62,'Прайс цен'!S:S)</f>
        <v>0</v>
      </c>
      <c r="Q62" s="51">
        <f t="shared" si="0"/>
        <v>0</v>
      </c>
      <c r="R62" s="146"/>
      <c r="S62" s="51"/>
      <c r="T62" s="51"/>
      <c r="U62" s="51">
        <f>S62*SUMIF('Прайс цен'!Q:Q,R62,'Прайс цен'!S:S)</f>
        <v>0</v>
      </c>
      <c r="V62" s="51">
        <f t="shared" si="1"/>
        <v>0</v>
      </c>
      <c r="W62" s="146"/>
      <c r="X62" s="51"/>
      <c r="Y62" s="51"/>
      <c r="Z62" s="51">
        <f>X62*SUMIF('Прайс цен'!Q:Q,W62,'Прайс цен'!S:S)</f>
        <v>0</v>
      </c>
      <c r="AA62" s="64">
        <f t="shared" si="2"/>
        <v>0</v>
      </c>
      <c r="AB62" s="69">
        <f t="shared" si="3"/>
        <v>0</v>
      </c>
      <c r="AC62" s="70">
        <f t="shared" si="4"/>
        <v>0</v>
      </c>
      <c r="AD62" s="83"/>
      <c r="AE62" s="83"/>
      <c r="AF62" s="83"/>
      <c r="AG62" s="83"/>
    </row>
    <row r="63" spans="1:33" ht="13.5" customHeight="1">
      <c r="A63" s="53" t="s">
        <v>217</v>
      </c>
      <c r="B63" s="142"/>
      <c r="C63" s="51">
        <f>SUMIF('Прайс цен'!B:B,B63,'Прайс цен'!D:D)+SUMIF('передел арм.шипов'!B:B,B63,'передел арм.шипов'!L:M)</f>
        <v>0</v>
      </c>
      <c r="D63" s="51">
        <f>SUMIF('Прайс цен'!B:B,B63,'Прайс цен'!E:E)+SUMIF('передел арм.шипов'!B:B,B63,'передел арм.шипов'!M:M)</f>
        <v>0</v>
      </c>
      <c r="E63" s="144"/>
      <c r="F63" s="60"/>
      <c r="G63" s="51">
        <f>(SUMIF('Прайс цен'!K:K,E63,'Прайс цен'!M:M)+SUMIF('передел арм.шипов'!Q:Q,E63,'передел арм.шипов'!AA:AA))*F63</f>
        <v>0</v>
      </c>
      <c r="H63" s="51">
        <f>(SUMIF('Прайс цен'!K:K,E63,'Прайс цен'!N:N)+SUMIF('передел арм.шипов'!Q:Q,E63,'передел арм.шипов'!AB:AB))*F63</f>
        <v>0</v>
      </c>
      <c r="I63" s="144"/>
      <c r="J63" s="60"/>
      <c r="K63" s="51">
        <f>(SUMIF('Прайс цен'!K:K,I63,'Прайс цен'!M:M)+SUMIF('передел арм.шипов'!Q:Q,I63,'передел арм.шипов'!AA:AA))*J63</f>
        <v>0</v>
      </c>
      <c r="L63" s="51">
        <f>(SUMIF('Прайс цен'!K:K,I63,'Прайс цен'!N:N)+SUMIF('передел арм.шипов'!Q:Q,I63,'передел арм.шипов'!AB:AB))*J63</f>
        <v>0</v>
      </c>
      <c r="M63" s="146" t="s">
        <v>377</v>
      </c>
      <c r="N63" s="51">
        <v>30.65</v>
      </c>
      <c r="O63" s="51">
        <v>0.4</v>
      </c>
      <c r="P63" s="51">
        <f>N63*SUMIF('Прайс цен'!Q:Q,M63,'Прайс цен'!S:S)</f>
        <v>796.9</v>
      </c>
      <c r="Q63" s="51">
        <f t="shared" si="0"/>
        <v>30.25</v>
      </c>
      <c r="R63" s="146"/>
      <c r="S63" s="51"/>
      <c r="T63" s="51"/>
      <c r="U63" s="51">
        <f>S63*SUMIF('Прайс цен'!Q:Q,R63,'Прайс цен'!S:S)</f>
        <v>0</v>
      </c>
      <c r="V63" s="51">
        <f t="shared" si="1"/>
        <v>0</v>
      </c>
      <c r="W63" s="146"/>
      <c r="X63" s="51"/>
      <c r="Y63" s="51"/>
      <c r="Z63" s="51">
        <f>X63*SUMIF('Прайс цен'!Q:Q,W63,'Прайс цен'!S:S)</f>
        <v>0</v>
      </c>
      <c r="AA63" s="64">
        <f t="shared" si="2"/>
        <v>0</v>
      </c>
      <c r="AB63" s="69">
        <f t="shared" si="3"/>
        <v>796.9</v>
      </c>
      <c r="AC63" s="70">
        <f t="shared" si="4"/>
        <v>30.25</v>
      </c>
      <c r="AD63" s="83"/>
      <c r="AE63" s="83"/>
      <c r="AF63" s="83"/>
      <c r="AG63" s="83"/>
    </row>
    <row r="64" spans="1:33" ht="13.5" customHeight="1">
      <c r="A64" s="53" t="s">
        <v>63</v>
      </c>
      <c r="B64" s="142"/>
      <c r="C64" s="51">
        <f>SUMIF('Прайс цен'!B:B,B64,'Прайс цен'!D:D)+SUMIF('передел арм.шипов'!B:B,B64,'передел арм.шипов'!L:M)</f>
        <v>0</v>
      </c>
      <c r="D64" s="51">
        <f>SUMIF('Прайс цен'!B:B,B64,'Прайс цен'!E:E)+SUMIF('передел арм.шипов'!B:B,B64,'передел арм.шипов'!M:M)</f>
        <v>0</v>
      </c>
      <c r="E64" s="144"/>
      <c r="F64" s="60"/>
      <c r="G64" s="51">
        <f>(SUMIF('Прайс цен'!K:K,E64,'Прайс цен'!M:M)+SUMIF('передел арм.шипов'!Q:Q,E64,'передел арм.шипов'!AA:AA))*F64</f>
        <v>0</v>
      </c>
      <c r="H64" s="51">
        <f>(SUMIF('Прайс цен'!K:K,E64,'Прайс цен'!N:N)+SUMIF('передел арм.шипов'!Q:Q,E64,'передел арм.шипов'!AB:AB))*F64</f>
        <v>0</v>
      </c>
      <c r="I64" s="144"/>
      <c r="J64" s="60"/>
      <c r="K64" s="51">
        <f>(SUMIF('Прайс цен'!K:K,I64,'Прайс цен'!M:M)+SUMIF('передел арм.шипов'!Q:Q,I64,'передел арм.шипов'!AA:AA))*J64</f>
        <v>0</v>
      </c>
      <c r="L64" s="51">
        <f>(SUMIF('Прайс цен'!K:K,I64,'Прайс цен'!N:N)+SUMIF('передел арм.шипов'!Q:Q,I64,'передел арм.шипов'!AB:AB))*J64</f>
        <v>0</v>
      </c>
      <c r="M64" s="146"/>
      <c r="N64" s="51"/>
      <c r="O64" s="51"/>
      <c r="P64" s="51">
        <f>N64*SUMIF('Прайс цен'!Q:Q,M64,'Прайс цен'!S:S)</f>
        <v>0</v>
      </c>
      <c r="Q64" s="51">
        <f t="shared" si="0"/>
        <v>0</v>
      </c>
      <c r="R64" s="146"/>
      <c r="S64" s="51"/>
      <c r="T64" s="51"/>
      <c r="U64" s="51">
        <f>S64*SUMIF('Прайс цен'!Q:Q,R64,'Прайс цен'!S:S)</f>
        <v>0</v>
      </c>
      <c r="V64" s="51">
        <f t="shared" si="1"/>
        <v>0</v>
      </c>
      <c r="W64" s="146"/>
      <c r="X64" s="51"/>
      <c r="Y64" s="51"/>
      <c r="Z64" s="51">
        <f>X64*SUMIF('Прайс цен'!Q:Q,W64,'Прайс цен'!S:S)</f>
        <v>0</v>
      </c>
      <c r="AA64" s="64">
        <f t="shared" si="2"/>
        <v>0</v>
      </c>
      <c r="AB64" s="69">
        <f t="shared" si="3"/>
        <v>0</v>
      </c>
      <c r="AC64" s="70">
        <f t="shared" si="4"/>
        <v>0</v>
      </c>
      <c r="AD64" s="83"/>
      <c r="AE64" s="83"/>
      <c r="AF64" s="83"/>
      <c r="AG64" s="83"/>
    </row>
    <row r="65" spans="1:33" ht="13.5" customHeight="1">
      <c r="A65" s="53" t="s">
        <v>150</v>
      </c>
      <c r="B65" s="142"/>
      <c r="C65" s="51">
        <f>SUMIF('Прайс цен'!B:B,B65,'Прайс цен'!D:D)+SUMIF('передел арм.шипов'!B:B,B65,'передел арм.шипов'!L:M)</f>
        <v>0</v>
      </c>
      <c r="D65" s="51">
        <f>SUMIF('Прайс цен'!B:B,B65,'Прайс цен'!E:E)+SUMIF('передел арм.шипов'!B:B,B65,'передел арм.шипов'!M:M)</f>
        <v>0</v>
      </c>
      <c r="E65" s="144"/>
      <c r="F65" s="60"/>
      <c r="G65" s="51">
        <f>(SUMIF('Прайс цен'!K:K,E65,'Прайс цен'!M:M)+SUMIF('передел арм.шипов'!Q:Q,E65,'передел арм.шипов'!AA:AA))*F65</f>
        <v>0</v>
      </c>
      <c r="H65" s="51">
        <f>(SUMIF('Прайс цен'!K:K,E65,'Прайс цен'!N:N)+SUMIF('передел арм.шипов'!Q:Q,E65,'передел арм.шипов'!AB:AB))*F65</f>
        <v>0</v>
      </c>
      <c r="I65" s="144"/>
      <c r="J65" s="60"/>
      <c r="K65" s="51">
        <f>(SUMIF('Прайс цен'!K:K,I65,'Прайс цен'!M:M)+SUMIF('передел арм.шипов'!Q:Q,I65,'передел арм.шипов'!AA:AA))*J65</f>
        <v>0</v>
      </c>
      <c r="L65" s="51">
        <f>(SUMIF('Прайс цен'!K:K,I65,'Прайс цен'!N:N)+SUMIF('передел арм.шипов'!Q:Q,I65,'передел арм.шипов'!AB:AB))*J65</f>
        <v>0</v>
      </c>
      <c r="M65" s="146"/>
      <c r="N65" s="51"/>
      <c r="O65" s="51"/>
      <c r="P65" s="51">
        <f>N65*SUMIF('Прайс цен'!Q:Q,M65,'Прайс цен'!S:S)</f>
        <v>0</v>
      </c>
      <c r="Q65" s="51">
        <f t="shared" si="0"/>
        <v>0</v>
      </c>
      <c r="R65" s="146"/>
      <c r="S65" s="51"/>
      <c r="T65" s="51"/>
      <c r="U65" s="51">
        <f>S65*SUMIF('Прайс цен'!Q:Q,R65,'Прайс цен'!S:S)</f>
        <v>0</v>
      </c>
      <c r="V65" s="51">
        <f t="shared" si="1"/>
        <v>0</v>
      </c>
      <c r="W65" s="146"/>
      <c r="X65" s="51"/>
      <c r="Y65" s="51"/>
      <c r="Z65" s="51">
        <f>X65*SUMIF('Прайс цен'!Q:Q,W65,'Прайс цен'!S:S)</f>
        <v>0</v>
      </c>
      <c r="AA65" s="64">
        <f t="shared" si="2"/>
        <v>0</v>
      </c>
      <c r="AB65" s="69">
        <f t="shared" si="3"/>
        <v>0</v>
      </c>
      <c r="AC65" s="70">
        <f t="shared" si="4"/>
        <v>0</v>
      </c>
      <c r="AD65" s="83"/>
      <c r="AE65" s="83"/>
      <c r="AF65" s="83"/>
      <c r="AG65" s="83"/>
    </row>
    <row r="66" spans="1:33" ht="13.5" customHeight="1">
      <c r="A66" s="53" t="s">
        <v>221</v>
      </c>
      <c r="B66" s="142"/>
      <c r="C66" s="51">
        <f>SUMIF('Прайс цен'!B:B,B66,'Прайс цен'!D:D)+SUMIF('передел арм.шипов'!B:B,B66,'передел арм.шипов'!L:M)</f>
        <v>0</v>
      </c>
      <c r="D66" s="51">
        <f>SUMIF('Прайс цен'!B:B,B66,'Прайс цен'!E:E)+SUMIF('передел арм.шипов'!B:B,B66,'передел арм.шипов'!M:M)</f>
        <v>0</v>
      </c>
      <c r="E66" s="144"/>
      <c r="F66" s="60"/>
      <c r="G66" s="51">
        <f>(SUMIF('Прайс цен'!K:K,E66,'Прайс цен'!M:M)+SUMIF('передел арм.шипов'!Q:Q,E66,'передел арм.шипов'!AA:AA))*F66</f>
        <v>0</v>
      </c>
      <c r="H66" s="51">
        <f>(SUMIF('Прайс цен'!K:K,E66,'Прайс цен'!N:N)+SUMIF('передел арм.шипов'!Q:Q,E66,'передел арм.шипов'!AB:AB))*F66</f>
        <v>0</v>
      </c>
      <c r="I66" s="144"/>
      <c r="J66" s="60"/>
      <c r="K66" s="51">
        <f>(SUMIF('Прайс цен'!K:K,I66,'Прайс цен'!M:M)+SUMIF('передел арм.шипов'!Q:Q,I66,'передел арм.шипов'!AA:AA))*J66</f>
        <v>0</v>
      </c>
      <c r="L66" s="51">
        <f>(SUMIF('Прайс цен'!K:K,I66,'Прайс цен'!N:N)+SUMIF('передел арм.шипов'!Q:Q,I66,'передел арм.шипов'!AB:AB))*J66</f>
        <v>0</v>
      </c>
      <c r="M66" s="146" t="s">
        <v>377</v>
      </c>
      <c r="N66" s="51">
        <v>58.95</v>
      </c>
      <c r="O66" s="51">
        <v>0.63</v>
      </c>
      <c r="P66" s="51">
        <f>N66*SUMIF('Прайс цен'!Q:Q,M66,'Прайс цен'!S:S)</f>
        <v>1532.7</v>
      </c>
      <c r="Q66" s="51">
        <f t="shared" si="0"/>
        <v>58.32</v>
      </c>
      <c r="R66" s="146"/>
      <c r="S66" s="51"/>
      <c r="T66" s="51"/>
      <c r="U66" s="51">
        <f>S66*SUMIF('Прайс цен'!Q:Q,R66,'Прайс цен'!S:S)</f>
        <v>0</v>
      </c>
      <c r="V66" s="51">
        <f t="shared" si="1"/>
        <v>0</v>
      </c>
      <c r="W66" s="146"/>
      <c r="X66" s="51"/>
      <c r="Y66" s="51"/>
      <c r="Z66" s="51">
        <f>X66*SUMIF('Прайс цен'!Q:Q,W66,'Прайс цен'!S:S)</f>
        <v>0</v>
      </c>
      <c r="AA66" s="64">
        <f t="shared" si="2"/>
        <v>0</v>
      </c>
      <c r="AB66" s="69">
        <f t="shared" si="3"/>
        <v>1532.7</v>
      </c>
      <c r="AC66" s="70">
        <f t="shared" si="4"/>
        <v>58.32</v>
      </c>
      <c r="AD66" s="83"/>
      <c r="AE66" s="83"/>
      <c r="AF66" s="83"/>
      <c r="AG66" s="83"/>
    </row>
    <row r="67" spans="1:33" ht="13.5" customHeight="1">
      <c r="A67" s="53" t="s">
        <v>151</v>
      </c>
      <c r="B67" s="142"/>
      <c r="C67" s="51">
        <f>SUMIF('Прайс цен'!B:B,B67,'Прайс цен'!D:D)+SUMIF('передел арм.шипов'!B:B,B67,'передел арм.шипов'!L:M)</f>
        <v>0</v>
      </c>
      <c r="D67" s="51">
        <f>SUMIF('Прайс цен'!B:B,B67,'Прайс цен'!E:E)+SUMIF('передел арм.шипов'!B:B,B67,'передел арм.шипов'!M:M)</f>
        <v>0</v>
      </c>
      <c r="E67" s="144"/>
      <c r="F67" s="60"/>
      <c r="G67" s="51">
        <f>(SUMIF('Прайс цен'!K:K,E67,'Прайс цен'!M:M)+SUMIF('передел арм.шипов'!Q:Q,E67,'передел арм.шипов'!AA:AA))*F67</f>
        <v>0</v>
      </c>
      <c r="H67" s="51">
        <f>(SUMIF('Прайс цен'!K:K,E67,'Прайс цен'!N:N)+SUMIF('передел арм.шипов'!Q:Q,E67,'передел арм.шипов'!AB:AB))*F67</f>
        <v>0</v>
      </c>
      <c r="I67" s="144"/>
      <c r="J67" s="60"/>
      <c r="K67" s="51">
        <f>(SUMIF('Прайс цен'!K:K,I67,'Прайс цен'!M:M)+SUMIF('передел арм.шипов'!Q:Q,I67,'передел арм.шипов'!AA:AA))*J67</f>
        <v>0</v>
      </c>
      <c r="L67" s="51">
        <f>(SUMIF('Прайс цен'!K:K,I67,'Прайс цен'!N:N)+SUMIF('передел арм.шипов'!Q:Q,I67,'передел арм.шипов'!AB:AB))*J67</f>
        <v>0</v>
      </c>
      <c r="M67" s="146"/>
      <c r="N67" s="51"/>
      <c r="O67" s="51"/>
      <c r="P67" s="51">
        <f>N67*SUMIF('Прайс цен'!Q:Q,M67,'Прайс цен'!S:S)</f>
        <v>0</v>
      </c>
      <c r="Q67" s="51">
        <f t="shared" si="0"/>
        <v>0</v>
      </c>
      <c r="R67" s="146"/>
      <c r="S67" s="51"/>
      <c r="T67" s="51"/>
      <c r="U67" s="51">
        <f>S67*SUMIF('Прайс цен'!Q:Q,R67,'Прайс цен'!S:S)</f>
        <v>0</v>
      </c>
      <c r="V67" s="51">
        <f t="shared" si="1"/>
        <v>0</v>
      </c>
      <c r="W67" s="146"/>
      <c r="X67" s="51"/>
      <c r="Y67" s="51"/>
      <c r="Z67" s="51">
        <f>X67*SUMIF('Прайс цен'!Q:Q,W67,'Прайс цен'!S:S)</f>
        <v>0</v>
      </c>
      <c r="AA67" s="64">
        <f t="shared" si="2"/>
        <v>0</v>
      </c>
      <c r="AB67" s="69">
        <f t="shared" si="3"/>
        <v>0</v>
      </c>
      <c r="AC67" s="70">
        <f t="shared" si="4"/>
        <v>0</v>
      </c>
      <c r="AD67" s="83"/>
      <c r="AE67" s="83"/>
      <c r="AF67" s="83"/>
      <c r="AG67" s="83"/>
    </row>
    <row r="68" spans="1:33" ht="13.5" customHeight="1">
      <c r="A68" s="53" t="s">
        <v>228</v>
      </c>
      <c r="B68" s="142"/>
      <c r="C68" s="51">
        <f>SUMIF('Прайс цен'!B:B,B68,'Прайс цен'!D:D)+SUMIF('передел арм.шипов'!B:B,B68,'передел арм.шипов'!L:M)</f>
        <v>0</v>
      </c>
      <c r="D68" s="51">
        <f>SUMIF('Прайс цен'!B:B,B68,'Прайс цен'!E:E)+SUMIF('передел арм.шипов'!B:B,B68,'передел арм.шипов'!M:M)</f>
        <v>0</v>
      </c>
      <c r="E68" s="144"/>
      <c r="F68" s="60"/>
      <c r="G68" s="51">
        <f>(SUMIF('Прайс цен'!K:K,E68,'Прайс цен'!M:M)+SUMIF('передел арм.шипов'!Q:Q,E68,'передел арм.шипов'!AA:AA))*F68</f>
        <v>0</v>
      </c>
      <c r="H68" s="51">
        <f>(SUMIF('Прайс цен'!K:K,E68,'Прайс цен'!N:N)+SUMIF('передел арм.шипов'!Q:Q,E68,'передел арм.шипов'!AB:AB))*F68</f>
        <v>0</v>
      </c>
      <c r="I68" s="144"/>
      <c r="J68" s="60"/>
      <c r="K68" s="51">
        <f>(SUMIF('Прайс цен'!K:K,I68,'Прайс цен'!M:M)+SUMIF('передел арм.шипов'!Q:Q,I68,'передел арм.шипов'!AA:AA))*J68</f>
        <v>0</v>
      </c>
      <c r="L68" s="51">
        <f>(SUMIF('Прайс цен'!K:K,I68,'Прайс цен'!N:N)+SUMIF('передел арм.шипов'!Q:Q,I68,'передел арм.шипов'!AB:AB))*J68</f>
        <v>0</v>
      </c>
      <c r="M68" s="146" t="s">
        <v>377</v>
      </c>
      <c r="N68" s="51">
        <v>58.47</v>
      </c>
      <c r="O68" s="51">
        <v>0.8</v>
      </c>
      <c r="P68" s="51">
        <f>N68*SUMIF('Прайс цен'!Q:Q,M68,'Прайс цен'!S:S)</f>
        <v>1520.22</v>
      </c>
      <c r="Q68" s="51">
        <f t="shared" si="0"/>
        <v>57.67</v>
      </c>
      <c r="R68" s="146"/>
      <c r="S68" s="51"/>
      <c r="T68" s="51"/>
      <c r="U68" s="51">
        <f>S68*SUMIF('Прайс цен'!Q:Q,R68,'Прайс цен'!S:S)</f>
        <v>0</v>
      </c>
      <c r="V68" s="51">
        <f t="shared" si="1"/>
        <v>0</v>
      </c>
      <c r="W68" s="146"/>
      <c r="X68" s="51"/>
      <c r="Y68" s="51"/>
      <c r="Z68" s="51">
        <f>X68*SUMIF('Прайс цен'!Q:Q,W68,'Прайс цен'!S:S)</f>
        <v>0</v>
      </c>
      <c r="AA68" s="64">
        <f t="shared" si="2"/>
        <v>0</v>
      </c>
      <c r="AB68" s="69">
        <f t="shared" si="3"/>
        <v>1520.22</v>
      </c>
      <c r="AC68" s="70">
        <f t="shared" si="4"/>
        <v>57.67</v>
      </c>
      <c r="AD68" s="83"/>
      <c r="AE68" s="83"/>
      <c r="AF68" s="83"/>
      <c r="AG68" s="83"/>
    </row>
    <row r="69" spans="1:33" ht="13.5" customHeight="1">
      <c r="A69" s="53" t="s">
        <v>229</v>
      </c>
      <c r="B69" s="142"/>
      <c r="C69" s="51">
        <f>SUMIF('Прайс цен'!B:B,B69,'Прайс цен'!D:D)+SUMIF('передел арм.шипов'!B:B,B69,'передел арм.шипов'!L:M)</f>
        <v>0</v>
      </c>
      <c r="D69" s="51">
        <f>SUMIF('Прайс цен'!B:B,B69,'Прайс цен'!E:E)+SUMIF('передел арм.шипов'!B:B,B69,'передел арм.шипов'!M:M)</f>
        <v>0</v>
      </c>
      <c r="E69" s="144"/>
      <c r="F69" s="60"/>
      <c r="G69" s="51">
        <f>(SUMIF('Прайс цен'!K:K,E69,'Прайс цен'!M:M)+SUMIF('передел арм.шипов'!Q:Q,E69,'передел арм.шипов'!AA:AA))*F69</f>
        <v>0</v>
      </c>
      <c r="H69" s="51">
        <f>(SUMIF('Прайс цен'!K:K,E69,'Прайс цен'!N:N)+SUMIF('передел арм.шипов'!Q:Q,E69,'передел арм.шипов'!AB:AB))*F69</f>
        <v>0</v>
      </c>
      <c r="I69" s="144"/>
      <c r="J69" s="60"/>
      <c r="K69" s="51">
        <f>(SUMIF('Прайс цен'!K:K,I69,'Прайс цен'!M:M)+SUMIF('передел арм.шипов'!Q:Q,I69,'передел арм.шипов'!AA:AA))*J69</f>
        <v>0</v>
      </c>
      <c r="L69" s="51">
        <f>(SUMIF('Прайс цен'!K:K,I69,'Прайс цен'!N:N)+SUMIF('передел арм.шипов'!Q:Q,I69,'передел арм.шипов'!AB:AB))*J69</f>
        <v>0</v>
      </c>
      <c r="M69" s="146" t="s">
        <v>377</v>
      </c>
      <c r="N69" s="51">
        <v>65.5</v>
      </c>
      <c r="O69" s="51">
        <v>0.7</v>
      </c>
      <c r="P69" s="51">
        <f>N69*SUMIF('Прайс цен'!Q:Q,M69,'Прайс цен'!S:S)</f>
        <v>1703</v>
      </c>
      <c r="Q69" s="51">
        <f aca="true" t="shared" si="5" ref="Q69:Q132">N69-O69</f>
        <v>64.8</v>
      </c>
      <c r="R69" s="146"/>
      <c r="S69" s="51"/>
      <c r="T69" s="51"/>
      <c r="U69" s="51">
        <f>S69*SUMIF('Прайс цен'!Q:Q,R69,'Прайс цен'!S:S)</f>
        <v>0</v>
      </c>
      <c r="V69" s="51">
        <f aca="true" t="shared" si="6" ref="V69:V132">S69-T69</f>
        <v>0</v>
      </c>
      <c r="W69" s="146"/>
      <c r="X69" s="51"/>
      <c r="Y69" s="51"/>
      <c r="Z69" s="51">
        <f>X69*SUMIF('Прайс цен'!Q:Q,W69,'Прайс цен'!S:S)</f>
        <v>0</v>
      </c>
      <c r="AA69" s="64">
        <f aca="true" t="shared" si="7" ref="AA69:AA132">X69-Y69</f>
        <v>0</v>
      </c>
      <c r="AB69" s="69">
        <f aca="true" t="shared" si="8" ref="AB69:AB132">SUM(C69,G69,P69,U69,K69,Z69)</f>
        <v>1703</v>
      </c>
      <c r="AC69" s="70">
        <f aca="true" t="shared" si="9" ref="AC69:AC132">SUM(D69,H69,Q69,V69,L69,AA69)</f>
        <v>64.8</v>
      </c>
      <c r="AD69" s="83"/>
      <c r="AE69" s="83"/>
      <c r="AF69" s="83"/>
      <c r="AG69" s="83"/>
    </row>
    <row r="70" spans="1:33" ht="13.5" customHeight="1">
      <c r="A70" s="53" t="s">
        <v>2</v>
      </c>
      <c r="B70" s="142"/>
      <c r="C70" s="51">
        <f>SUMIF('Прайс цен'!B:B,B70,'Прайс цен'!D:D)+SUMIF('передел арм.шипов'!B:B,B70,'передел арм.шипов'!L:M)</f>
        <v>0</v>
      </c>
      <c r="D70" s="51">
        <f>SUMIF('Прайс цен'!B:B,B70,'Прайс цен'!E:E)+SUMIF('передел арм.шипов'!B:B,B70,'передел арм.шипов'!M:M)</f>
        <v>0</v>
      </c>
      <c r="E70" s="144"/>
      <c r="F70" s="60"/>
      <c r="G70" s="51">
        <f>(SUMIF('Прайс цен'!K:K,E70,'Прайс цен'!M:M)+SUMIF('передел арм.шипов'!Q:Q,E70,'передел арм.шипов'!AA:AA))*F70</f>
        <v>0</v>
      </c>
      <c r="H70" s="51">
        <f>(SUMIF('Прайс цен'!K:K,E70,'Прайс цен'!N:N)+SUMIF('передел арм.шипов'!Q:Q,E70,'передел арм.шипов'!AB:AB))*F70</f>
        <v>0</v>
      </c>
      <c r="I70" s="144"/>
      <c r="J70" s="60"/>
      <c r="K70" s="51">
        <f>(SUMIF('Прайс цен'!K:K,I70,'Прайс цен'!M:M)+SUMIF('передел арм.шипов'!Q:Q,I70,'передел арм.шипов'!AA:AA))*J70</f>
        <v>0</v>
      </c>
      <c r="L70" s="51">
        <f>(SUMIF('Прайс цен'!K:K,I70,'Прайс цен'!N:N)+SUMIF('передел арм.шипов'!Q:Q,I70,'передел арм.шипов'!AB:AB))*J70</f>
        <v>0</v>
      </c>
      <c r="M70" s="146"/>
      <c r="N70" s="51"/>
      <c r="O70" s="51"/>
      <c r="P70" s="51">
        <f>N70*SUMIF('Прайс цен'!Q:Q,M70,'Прайс цен'!S:S)</f>
        <v>0</v>
      </c>
      <c r="Q70" s="51">
        <f t="shared" si="5"/>
        <v>0</v>
      </c>
      <c r="R70" s="146"/>
      <c r="S70" s="51"/>
      <c r="T70" s="51"/>
      <c r="U70" s="51">
        <f>S70*SUMIF('Прайс цен'!Q:Q,R70,'Прайс цен'!S:S)</f>
        <v>0</v>
      </c>
      <c r="V70" s="51">
        <f t="shared" si="6"/>
        <v>0</v>
      </c>
      <c r="W70" s="146"/>
      <c r="X70" s="51"/>
      <c r="Y70" s="51"/>
      <c r="Z70" s="51">
        <f>X70*SUMIF('Прайс цен'!Q:Q,W70,'Прайс цен'!S:S)</f>
        <v>0</v>
      </c>
      <c r="AA70" s="64">
        <f t="shared" si="7"/>
        <v>0</v>
      </c>
      <c r="AB70" s="69">
        <f t="shared" si="8"/>
        <v>0</v>
      </c>
      <c r="AC70" s="70">
        <f t="shared" si="9"/>
        <v>0</v>
      </c>
      <c r="AD70" s="83"/>
      <c r="AE70" s="83"/>
      <c r="AF70" s="83"/>
      <c r="AG70" s="83"/>
    </row>
    <row r="71" spans="1:33" ht="13.5" customHeight="1">
      <c r="A71" s="53" t="s">
        <v>216</v>
      </c>
      <c r="B71" s="142"/>
      <c r="C71" s="51">
        <f>SUMIF('Прайс цен'!B:B,B71,'Прайс цен'!D:D)+SUMIF('передел арм.шипов'!B:B,B71,'передел арм.шипов'!L:M)</f>
        <v>0</v>
      </c>
      <c r="D71" s="51">
        <f>SUMIF('Прайс цен'!B:B,B71,'Прайс цен'!E:E)+SUMIF('передел арм.шипов'!B:B,B71,'передел арм.шипов'!M:M)</f>
        <v>0</v>
      </c>
      <c r="E71" s="144"/>
      <c r="F71" s="60"/>
      <c r="G71" s="51">
        <f>(SUMIF('Прайс цен'!K:K,E71,'Прайс цен'!M:M)+SUMIF('передел арм.шипов'!Q:Q,E71,'передел арм.шипов'!AA:AA))*F71</f>
        <v>0</v>
      </c>
      <c r="H71" s="51">
        <f>(SUMIF('Прайс цен'!K:K,E71,'Прайс цен'!N:N)+SUMIF('передел арм.шипов'!Q:Q,E71,'передел арм.шипов'!AB:AB))*F71</f>
        <v>0</v>
      </c>
      <c r="I71" s="144"/>
      <c r="J71" s="60"/>
      <c r="K71" s="51">
        <f>(SUMIF('Прайс цен'!K:K,I71,'Прайс цен'!M:M)+SUMIF('передел арм.шипов'!Q:Q,I71,'передел арм.шипов'!AA:AA))*J71</f>
        <v>0</v>
      </c>
      <c r="L71" s="51">
        <f>(SUMIF('Прайс цен'!K:K,I71,'Прайс цен'!N:N)+SUMIF('передел арм.шипов'!Q:Q,I71,'передел арм.шипов'!AB:AB))*J71</f>
        <v>0</v>
      </c>
      <c r="M71" s="146" t="s">
        <v>377</v>
      </c>
      <c r="N71" s="51">
        <v>60.5</v>
      </c>
      <c r="O71" s="51">
        <v>0.7</v>
      </c>
      <c r="P71" s="51">
        <f>N71*SUMIF('Прайс цен'!Q:Q,M71,'Прайс цен'!S:S)</f>
        <v>1573</v>
      </c>
      <c r="Q71" s="51">
        <f t="shared" si="5"/>
        <v>59.8</v>
      </c>
      <c r="R71" s="146"/>
      <c r="S71" s="51"/>
      <c r="T71" s="51"/>
      <c r="U71" s="51">
        <f>S71*SUMIF('Прайс цен'!Q:Q,R71,'Прайс цен'!S:S)</f>
        <v>0</v>
      </c>
      <c r="V71" s="51">
        <f t="shared" si="6"/>
        <v>0</v>
      </c>
      <c r="W71" s="146"/>
      <c r="X71" s="51"/>
      <c r="Y71" s="51"/>
      <c r="Z71" s="51">
        <f>X71*SUMIF('Прайс цен'!Q:Q,W71,'Прайс цен'!S:S)</f>
        <v>0</v>
      </c>
      <c r="AA71" s="64">
        <f t="shared" si="7"/>
        <v>0</v>
      </c>
      <c r="AB71" s="69">
        <f t="shared" si="8"/>
        <v>1573</v>
      </c>
      <c r="AC71" s="70">
        <f t="shared" si="9"/>
        <v>59.8</v>
      </c>
      <c r="AD71" s="83"/>
      <c r="AE71" s="83"/>
      <c r="AF71" s="83"/>
      <c r="AG71" s="83"/>
    </row>
    <row r="72" spans="1:35" ht="13.5" customHeight="1">
      <c r="A72" s="53" t="s">
        <v>64</v>
      </c>
      <c r="B72" s="142" t="s">
        <v>344</v>
      </c>
      <c r="C72" s="51">
        <f>SUMIF('Прайс цен'!B:B,B72,'Прайс цен'!D:D)+SUMIF('передел арм.шипов'!B:B,B72,'передел арм.шипов'!L:M)</f>
        <v>385.765719</v>
      </c>
      <c r="D72" s="51">
        <f>SUMIF('Прайс цен'!B:B,B72,'Прайс цен'!E:E)+SUMIF('передел арм.шипов'!B:B,B72,'передел арм.шипов'!M:M)</f>
        <v>10.1232</v>
      </c>
      <c r="E72" s="144"/>
      <c r="F72" s="60"/>
      <c r="G72" s="51">
        <f>(SUMIF('Прайс цен'!K:K,E72,'Прайс цен'!M:M)+SUMIF('передел арм.шипов'!Q:Q,E72,'передел арм.шипов'!AA:AA))*F72</f>
        <v>0</v>
      </c>
      <c r="H72" s="51">
        <f>(SUMIF('Прайс цен'!K:K,E72,'Прайс цен'!N:N)+SUMIF('передел арм.шипов'!Q:Q,E72,'передел арм.шипов'!AB:AB))*F72</f>
        <v>0</v>
      </c>
      <c r="I72" s="144"/>
      <c r="J72" s="60"/>
      <c r="K72" s="51">
        <f>(SUMIF('Прайс цен'!K:K,I72,'Прайс цен'!M:M)+SUMIF('передел арм.шипов'!Q:Q,I72,'передел арм.шипов'!AA:AA))*J72</f>
        <v>0</v>
      </c>
      <c r="L72" s="51">
        <f>(SUMIF('Прайс цен'!K:K,I72,'Прайс цен'!N:N)+SUMIF('передел арм.шипов'!Q:Q,I72,'передел арм.шипов'!AB:AB))*J72</f>
        <v>0</v>
      </c>
      <c r="M72" s="146" t="s">
        <v>377</v>
      </c>
      <c r="N72" s="51">
        <v>68</v>
      </c>
      <c r="O72" s="51">
        <v>0.6</v>
      </c>
      <c r="P72" s="51">
        <f>N72*SUMIF('Прайс цен'!Q:Q,M72,'Прайс цен'!S:S)</f>
        <v>1768</v>
      </c>
      <c r="Q72" s="51">
        <f t="shared" si="5"/>
        <v>67.4</v>
      </c>
      <c r="R72" s="146"/>
      <c r="S72" s="51"/>
      <c r="T72" s="51"/>
      <c r="U72" s="51">
        <f>S72*SUMIF('Прайс цен'!Q:Q,R72,'Прайс цен'!S:S)</f>
        <v>0</v>
      </c>
      <c r="V72" s="51">
        <f t="shared" si="6"/>
        <v>0</v>
      </c>
      <c r="W72" s="146"/>
      <c r="X72" s="51"/>
      <c r="Y72" s="51"/>
      <c r="Z72" s="51">
        <f>X72*SUMIF('Прайс цен'!Q:Q,W72,'Прайс цен'!S:S)</f>
        <v>0</v>
      </c>
      <c r="AA72" s="64">
        <f t="shared" si="7"/>
        <v>0</v>
      </c>
      <c r="AB72" s="69">
        <f t="shared" si="8"/>
        <v>2153.765719</v>
      </c>
      <c r="AC72" s="70">
        <f t="shared" si="9"/>
        <v>77.5232</v>
      </c>
      <c r="AD72" s="83"/>
      <c r="AE72" s="83"/>
      <c r="AF72" s="83"/>
      <c r="AG72" s="83"/>
      <c r="AH72" s="121"/>
      <c r="AI72" s="120"/>
    </row>
    <row r="73" spans="1:33" ht="13.5" customHeight="1">
      <c r="A73" s="53" t="s">
        <v>65</v>
      </c>
      <c r="B73" s="142"/>
      <c r="C73" s="51">
        <f>SUMIF('Прайс цен'!B:B,B73,'Прайс цен'!D:D)+SUMIF('передел арм.шипов'!B:B,B73,'передел арм.шипов'!L:M)</f>
        <v>0</v>
      </c>
      <c r="D73" s="51">
        <f>SUMIF('Прайс цен'!B:B,B73,'Прайс цен'!E:E)+SUMIF('передел арм.шипов'!B:B,B73,'передел арм.шипов'!M:M)</f>
        <v>0</v>
      </c>
      <c r="E73" s="144"/>
      <c r="F73" s="60"/>
      <c r="G73" s="51">
        <f>(SUMIF('Прайс цен'!K:K,E73,'Прайс цен'!M:M)+SUMIF('передел арм.шипов'!Q:Q,E73,'передел арм.шипов'!AA:AA))*F73</f>
        <v>0</v>
      </c>
      <c r="H73" s="51">
        <f>(SUMIF('Прайс цен'!K:K,E73,'Прайс цен'!N:N)+SUMIF('передел арм.шипов'!Q:Q,E73,'передел арм.шипов'!AB:AB))*F73</f>
        <v>0</v>
      </c>
      <c r="I73" s="144"/>
      <c r="J73" s="60"/>
      <c r="K73" s="51">
        <f>(SUMIF('Прайс цен'!K:K,I73,'Прайс цен'!M:M)+SUMIF('передел арм.шипов'!Q:Q,I73,'передел арм.шипов'!AA:AA))*J73</f>
        <v>0</v>
      </c>
      <c r="L73" s="51">
        <f>(SUMIF('Прайс цен'!K:K,I73,'Прайс цен'!N:N)+SUMIF('передел арм.шипов'!Q:Q,I73,'передел арм.шипов'!AB:AB))*J73</f>
        <v>0</v>
      </c>
      <c r="M73" s="146"/>
      <c r="N73" s="51"/>
      <c r="O73" s="51"/>
      <c r="P73" s="51">
        <f>N73*SUMIF('Прайс цен'!Q:Q,M73,'Прайс цен'!S:S)</f>
        <v>0</v>
      </c>
      <c r="Q73" s="51">
        <f t="shared" si="5"/>
        <v>0</v>
      </c>
      <c r="R73" s="146"/>
      <c r="S73" s="51"/>
      <c r="T73" s="51"/>
      <c r="U73" s="51">
        <f>S73*SUMIF('Прайс цен'!Q:Q,R73,'Прайс цен'!S:S)</f>
        <v>0</v>
      </c>
      <c r="V73" s="51">
        <f t="shared" si="6"/>
        <v>0</v>
      </c>
      <c r="W73" s="146"/>
      <c r="X73" s="51"/>
      <c r="Y73" s="51"/>
      <c r="Z73" s="51">
        <f>X73*SUMIF('Прайс цен'!Q:Q,W73,'Прайс цен'!S:S)</f>
        <v>0</v>
      </c>
      <c r="AA73" s="64">
        <f t="shared" si="7"/>
        <v>0</v>
      </c>
      <c r="AB73" s="69">
        <f t="shared" si="8"/>
        <v>0</v>
      </c>
      <c r="AC73" s="70">
        <f t="shared" si="9"/>
        <v>0</v>
      </c>
      <c r="AD73" s="83"/>
      <c r="AE73" s="83"/>
      <c r="AF73" s="83"/>
      <c r="AG73" s="83"/>
    </row>
    <row r="74" spans="1:33" ht="13.5" customHeight="1">
      <c r="A74" s="53" t="s">
        <v>66</v>
      </c>
      <c r="B74" s="142"/>
      <c r="C74" s="51">
        <f>SUMIF('Прайс цен'!B:B,B74,'Прайс цен'!D:D)+SUMIF('передел арм.шипов'!B:B,B74,'передел арм.шипов'!L:M)</f>
        <v>0</v>
      </c>
      <c r="D74" s="51">
        <f>SUMIF('Прайс цен'!B:B,B74,'Прайс цен'!E:E)+SUMIF('передел арм.шипов'!B:B,B74,'передел арм.шипов'!M:M)</f>
        <v>0</v>
      </c>
      <c r="E74" s="144"/>
      <c r="F74" s="60"/>
      <c r="G74" s="51">
        <f>(SUMIF('Прайс цен'!K:K,E74,'Прайс цен'!M:M)+SUMIF('передел арм.шипов'!Q:Q,E74,'передел арм.шипов'!AA:AA))*F74</f>
        <v>0</v>
      </c>
      <c r="H74" s="51">
        <f>(SUMIF('Прайс цен'!K:K,E74,'Прайс цен'!N:N)+SUMIF('передел арм.шипов'!Q:Q,E74,'передел арм.шипов'!AB:AB))*F74</f>
        <v>0</v>
      </c>
      <c r="I74" s="144"/>
      <c r="J74" s="60"/>
      <c r="K74" s="51">
        <f>(SUMIF('Прайс цен'!K:K,I74,'Прайс цен'!M:M)+SUMIF('передел арм.шипов'!Q:Q,I74,'передел арм.шипов'!AA:AA))*J74</f>
        <v>0</v>
      </c>
      <c r="L74" s="51">
        <f>(SUMIF('Прайс цен'!K:K,I74,'Прайс цен'!N:N)+SUMIF('передел арм.шипов'!Q:Q,I74,'передел арм.шипов'!AB:AB))*J74</f>
        <v>0</v>
      </c>
      <c r="M74" s="146"/>
      <c r="N74" s="51"/>
      <c r="O74" s="51"/>
      <c r="P74" s="51">
        <f>N74*SUMIF('Прайс цен'!Q:Q,M74,'Прайс цен'!S:S)</f>
        <v>0</v>
      </c>
      <c r="Q74" s="51">
        <f t="shared" si="5"/>
        <v>0</v>
      </c>
      <c r="R74" s="146"/>
      <c r="S74" s="51"/>
      <c r="T74" s="51"/>
      <c r="U74" s="51">
        <f>S74*SUMIF('Прайс цен'!Q:Q,R74,'Прайс цен'!S:S)</f>
        <v>0</v>
      </c>
      <c r="V74" s="51">
        <f t="shared" si="6"/>
        <v>0</v>
      </c>
      <c r="W74" s="146"/>
      <c r="X74" s="51"/>
      <c r="Y74" s="51"/>
      <c r="Z74" s="51">
        <f>X74*SUMIF('Прайс цен'!Q:Q,W74,'Прайс цен'!S:S)</f>
        <v>0</v>
      </c>
      <c r="AA74" s="64">
        <f t="shared" si="7"/>
        <v>0</v>
      </c>
      <c r="AB74" s="69">
        <f t="shared" si="8"/>
        <v>0</v>
      </c>
      <c r="AC74" s="70">
        <f t="shared" si="9"/>
        <v>0</v>
      </c>
      <c r="AD74" s="83"/>
      <c r="AE74" s="83"/>
      <c r="AF74" s="83"/>
      <c r="AG74" s="83"/>
    </row>
    <row r="75" spans="1:33" ht="13.5" customHeight="1">
      <c r="A75" s="53" t="s">
        <v>67</v>
      </c>
      <c r="B75" s="142"/>
      <c r="C75" s="51">
        <f>SUMIF('Прайс цен'!B:B,B75,'Прайс цен'!D:D)+SUMIF('передел арм.шипов'!B:B,B75,'передел арм.шипов'!L:M)</f>
        <v>0</v>
      </c>
      <c r="D75" s="51">
        <f>SUMIF('Прайс цен'!B:B,B75,'Прайс цен'!E:E)+SUMIF('передел арм.шипов'!B:B,B75,'передел арм.шипов'!M:M)</f>
        <v>0</v>
      </c>
      <c r="E75" s="144"/>
      <c r="F75" s="60"/>
      <c r="G75" s="51">
        <f>(SUMIF('Прайс цен'!K:K,E75,'Прайс цен'!M:M)+SUMIF('передел арм.шипов'!Q:Q,E75,'передел арм.шипов'!AA:AA))*F75</f>
        <v>0</v>
      </c>
      <c r="H75" s="51">
        <f>(SUMIF('Прайс цен'!K:K,E75,'Прайс цен'!N:N)+SUMIF('передел арм.шипов'!Q:Q,E75,'передел арм.шипов'!AB:AB))*F75</f>
        <v>0</v>
      </c>
      <c r="I75" s="144"/>
      <c r="J75" s="60"/>
      <c r="K75" s="51">
        <f>(SUMIF('Прайс цен'!K:K,I75,'Прайс цен'!M:M)+SUMIF('передел арм.шипов'!Q:Q,I75,'передел арм.шипов'!AA:AA))*J75</f>
        <v>0</v>
      </c>
      <c r="L75" s="51">
        <f>(SUMIF('Прайс цен'!K:K,I75,'Прайс цен'!N:N)+SUMIF('передел арм.шипов'!Q:Q,I75,'передел арм.шипов'!AB:AB))*J75</f>
        <v>0</v>
      </c>
      <c r="M75" s="146"/>
      <c r="N75" s="51"/>
      <c r="O75" s="51"/>
      <c r="P75" s="51">
        <f>N75*SUMIF('Прайс цен'!Q:Q,M75,'Прайс цен'!S:S)</f>
        <v>0</v>
      </c>
      <c r="Q75" s="51">
        <f t="shared" si="5"/>
        <v>0</v>
      </c>
      <c r="R75" s="146"/>
      <c r="S75" s="51"/>
      <c r="T75" s="51"/>
      <c r="U75" s="51">
        <f>S75*SUMIF('Прайс цен'!Q:Q,R75,'Прайс цен'!S:S)</f>
        <v>0</v>
      </c>
      <c r="V75" s="51">
        <f t="shared" si="6"/>
        <v>0</v>
      </c>
      <c r="W75" s="146"/>
      <c r="X75" s="51"/>
      <c r="Y75" s="51"/>
      <c r="Z75" s="51">
        <f>X75*SUMIF('Прайс цен'!Q:Q,W75,'Прайс цен'!S:S)</f>
        <v>0</v>
      </c>
      <c r="AA75" s="64">
        <f t="shared" si="7"/>
        <v>0</v>
      </c>
      <c r="AB75" s="69">
        <f t="shared" si="8"/>
        <v>0</v>
      </c>
      <c r="AC75" s="70">
        <f t="shared" si="9"/>
        <v>0</v>
      </c>
      <c r="AD75" s="83"/>
      <c r="AE75" s="83"/>
      <c r="AF75" s="83"/>
      <c r="AG75" s="83"/>
    </row>
    <row r="76" spans="1:33" ht="13.5" customHeight="1">
      <c r="A76" s="53" t="s">
        <v>68</v>
      </c>
      <c r="B76" s="142"/>
      <c r="C76" s="51">
        <f>SUMIF('Прайс цен'!B:B,B76,'Прайс цен'!D:D)+SUMIF('передел арм.шипов'!B:B,B76,'передел арм.шипов'!L:M)</f>
        <v>0</v>
      </c>
      <c r="D76" s="51">
        <f>SUMIF('Прайс цен'!B:B,B76,'Прайс цен'!E:E)+SUMIF('передел арм.шипов'!B:B,B76,'передел арм.шипов'!M:M)</f>
        <v>0</v>
      </c>
      <c r="E76" s="144"/>
      <c r="F76" s="60"/>
      <c r="G76" s="51">
        <f>(SUMIF('Прайс цен'!K:K,E76,'Прайс цен'!M:M)+SUMIF('передел арм.шипов'!Q:Q,E76,'передел арм.шипов'!AA:AA))*F76</f>
        <v>0</v>
      </c>
      <c r="H76" s="51">
        <f>(SUMIF('Прайс цен'!K:K,E76,'Прайс цен'!N:N)+SUMIF('передел арм.шипов'!Q:Q,E76,'передел арм.шипов'!AB:AB))*F76</f>
        <v>0</v>
      </c>
      <c r="I76" s="144"/>
      <c r="J76" s="60"/>
      <c r="K76" s="51">
        <f>(SUMIF('Прайс цен'!K:K,I76,'Прайс цен'!M:M)+SUMIF('передел арм.шипов'!Q:Q,I76,'передел арм.шипов'!AA:AA))*J76</f>
        <v>0</v>
      </c>
      <c r="L76" s="51">
        <f>(SUMIF('Прайс цен'!K:K,I76,'Прайс цен'!N:N)+SUMIF('передел арм.шипов'!Q:Q,I76,'передел арм.шипов'!AB:AB))*J76</f>
        <v>0</v>
      </c>
      <c r="M76" s="146" t="s">
        <v>377</v>
      </c>
      <c r="N76" s="51">
        <v>65.2</v>
      </c>
      <c r="O76" s="51">
        <v>0.8</v>
      </c>
      <c r="P76" s="51">
        <f>N76*SUMIF('Прайс цен'!Q:Q,M76,'Прайс цен'!S:S)</f>
        <v>1695.2</v>
      </c>
      <c r="Q76" s="51">
        <f t="shared" si="5"/>
        <v>64.4</v>
      </c>
      <c r="R76" s="146"/>
      <c r="S76" s="51"/>
      <c r="T76" s="51"/>
      <c r="U76" s="51">
        <f>S76*SUMIF('Прайс цен'!Q:Q,R76,'Прайс цен'!S:S)</f>
        <v>0</v>
      </c>
      <c r="V76" s="51">
        <f t="shared" si="6"/>
        <v>0</v>
      </c>
      <c r="W76" s="146"/>
      <c r="X76" s="51"/>
      <c r="Y76" s="51"/>
      <c r="Z76" s="51">
        <f>X76*SUMIF('Прайс цен'!Q:Q,W76,'Прайс цен'!S:S)</f>
        <v>0</v>
      </c>
      <c r="AA76" s="64">
        <f t="shared" si="7"/>
        <v>0</v>
      </c>
      <c r="AB76" s="69">
        <f t="shared" si="8"/>
        <v>1695.2</v>
      </c>
      <c r="AC76" s="70">
        <f t="shared" si="9"/>
        <v>64.4</v>
      </c>
      <c r="AD76" s="83"/>
      <c r="AE76" s="83"/>
      <c r="AF76" s="83"/>
      <c r="AG76" s="83"/>
    </row>
    <row r="77" spans="1:33" ht="13.5" customHeight="1">
      <c r="A77" s="53" t="s">
        <v>3</v>
      </c>
      <c r="B77" s="142"/>
      <c r="C77" s="51">
        <f>SUMIF('Прайс цен'!B:B,B77,'Прайс цен'!D:D)+SUMIF('передел арм.шипов'!B:B,B77,'передел арм.шипов'!L:M)</f>
        <v>0</v>
      </c>
      <c r="D77" s="51">
        <f>SUMIF('Прайс цен'!B:B,B77,'Прайс цен'!E:E)+SUMIF('передел арм.шипов'!B:B,B77,'передел арм.шипов'!M:M)</f>
        <v>0</v>
      </c>
      <c r="E77" s="144"/>
      <c r="F77" s="60"/>
      <c r="G77" s="51">
        <f>(SUMIF('Прайс цен'!K:K,E77,'Прайс цен'!M:M)+SUMIF('передел арм.шипов'!Q:Q,E77,'передел арм.шипов'!AA:AA))*F77</f>
        <v>0</v>
      </c>
      <c r="H77" s="51">
        <f>(SUMIF('Прайс цен'!K:K,E77,'Прайс цен'!N:N)+SUMIF('передел арм.шипов'!Q:Q,E77,'передел арм.шипов'!AB:AB))*F77</f>
        <v>0</v>
      </c>
      <c r="I77" s="144"/>
      <c r="J77" s="60"/>
      <c r="K77" s="51">
        <f>(SUMIF('Прайс цен'!K:K,I77,'Прайс цен'!M:M)+SUMIF('передел арм.шипов'!Q:Q,I77,'передел арм.шипов'!AA:AA))*J77</f>
        <v>0</v>
      </c>
      <c r="L77" s="51">
        <f>(SUMIF('Прайс цен'!K:K,I77,'Прайс цен'!N:N)+SUMIF('передел арм.шипов'!Q:Q,I77,'передел арм.шипов'!AB:AB))*J77</f>
        <v>0</v>
      </c>
      <c r="M77" s="146"/>
      <c r="N77" s="51"/>
      <c r="O77" s="51"/>
      <c r="P77" s="51">
        <f>N77*SUMIF('Прайс цен'!Q:Q,M77,'Прайс цен'!S:S)</f>
        <v>0</v>
      </c>
      <c r="Q77" s="51">
        <f t="shared" si="5"/>
        <v>0</v>
      </c>
      <c r="R77" s="146"/>
      <c r="S77" s="51"/>
      <c r="T77" s="51"/>
      <c r="U77" s="51">
        <f>S77*SUMIF('Прайс цен'!Q:Q,R77,'Прайс цен'!S:S)</f>
        <v>0</v>
      </c>
      <c r="V77" s="51">
        <f t="shared" si="6"/>
        <v>0</v>
      </c>
      <c r="W77" s="146"/>
      <c r="X77" s="51"/>
      <c r="Y77" s="51"/>
      <c r="Z77" s="51">
        <f>X77*SUMIF('Прайс цен'!Q:Q,W77,'Прайс цен'!S:S)</f>
        <v>0</v>
      </c>
      <c r="AA77" s="64">
        <f t="shared" si="7"/>
        <v>0</v>
      </c>
      <c r="AB77" s="69">
        <f t="shared" si="8"/>
        <v>0</v>
      </c>
      <c r="AC77" s="70">
        <f t="shared" si="9"/>
        <v>0</v>
      </c>
      <c r="AD77" s="83"/>
      <c r="AE77" s="83"/>
      <c r="AF77" s="83"/>
      <c r="AG77" s="83"/>
    </row>
    <row r="78" spans="1:33" ht="13.5" customHeight="1">
      <c r="A78" s="53" t="s">
        <v>180</v>
      </c>
      <c r="B78" s="142"/>
      <c r="C78" s="51">
        <f>SUMIF('Прайс цен'!B:B,B78,'Прайс цен'!D:D)+SUMIF('передел арм.шипов'!B:B,B78,'передел арм.шипов'!L:M)</f>
        <v>0</v>
      </c>
      <c r="D78" s="51">
        <f>SUMIF('Прайс цен'!B:B,B78,'Прайс цен'!E:E)+SUMIF('передел арм.шипов'!B:B,B78,'передел арм.шипов'!M:M)</f>
        <v>0</v>
      </c>
      <c r="E78" s="144"/>
      <c r="F78" s="60"/>
      <c r="G78" s="51">
        <f>(SUMIF('Прайс цен'!K:K,E78,'Прайс цен'!M:M)+SUMIF('передел арм.шипов'!Q:Q,E78,'передел арм.шипов'!AA:AA))*F78</f>
        <v>0</v>
      </c>
      <c r="H78" s="51">
        <f>(SUMIF('Прайс цен'!K:K,E78,'Прайс цен'!N:N)+SUMIF('передел арм.шипов'!Q:Q,E78,'передел арм.шипов'!AB:AB))*F78</f>
        <v>0</v>
      </c>
      <c r="I78" s="144"/>
      <c r="J78" s="60"/>
      <c r="K78" s="51">
        <f>(SUMIF('Прайс цен'!K:K,I78,'Прайс цен'!M:M)+SUMIF('передел арм.шипов'!Q:Q,I78,'передел арм.шипов'!AA:AA))*J78</f>
        <v>0</v>
      </c>
      <c r="L78" s="51">
        <f>(SUMIF('Прайс цен'!K:K,I78,'Прайс цен'!N:N)+SUMIF('передел арм.шипов'!Q:Q,I78,'передел арм.шипов'!AB:AB))*J78</f>
        <v>0</v>
      </c>
      <c r="M78" s="146"/>
      <c r="N78" s="51"/>
      <c r="O78" s="51"/>
      <c r="P78" s="51">
        <f>N78*SUMIF('Прайс цен'!Q:Q,M78,'Прайс цен'!S:S)</f>
        <v>0</v>
      </c>
      <c r="Q78" s="51">
        <f t="shared" si="5"/>
        <v>0</v>
      </c>
      <c r="R78" s="146"/>
      <c r="S78" s="51"/>
      <c r="T78" s="51"/>
      <c r="U78" s="51">
        <f>S78*SUMIF('Прайс цен'!Q:Q,R78,'Прайс цен'!S:S)</f>
        <v>0</v>
      </c>
      <c r="V78" s="51">
        <f t="shared" si="6"/>
        <v>0</v>
      </c>
      <c r="W78" s="146"/>
      <c r="X78" s="51"/>
      <c r="Y78" s="51"/>
      <c r="Z78" s="51">
        <f>X78*SUMIF('Прайс цен'!Q:Q,W78,'Прайс цен'!S:S)</f>
        <v>0</v>
      </c>
      <c r="AA78" s="64">
        <f t="shared" si="7"/>
        <v>0</v>
      </c>
      <c r="AB78" s="69">
        <f t="shared" si="8"/>
        <v>0</v>
      </c>
      <c r="AC78" s="70">
        <f t="shared" si="9"/>
        <v>0</v>
      </c>
      <c r="AD78" s="83"/>
      <c r="AE78" s="83"/>
      <c r="AF78" s="83"/>
      <c r="AG78" s="83"/>
    </row>
    <row r="79" spans="1:33" ht="13.5" customHeight="1">
      <c r="A79" s="53" t="s">
        <v>181</v>
      </c>
      <c r="B79" s="142" t="s">
        <v>333</v>
      </c>
      <c r="C79" s="51">
        <f>SUMIF('Прайс цен'!B:B,B79,'Прайс цен'!D:D)+SUMIF('передел арм.шипов'!B:B,B79,'передел арм.шипов'!L:M)</f>
        <v>590.582547</v>
      </c>
      <c r="D79" s="51">
        <f>SUMIF('Прайс цен'!B:B,B79,'Прайс цен'!E:E)+SUMIF('передел арм.шипов'!B:B,B79,'передел арм.шипов'!M:M)</f>
        <v>18.820300000000003</v>
      </c>
      <c r="E79" s="144" t="s">
        <v>369</v>
      </c>
      <c r="F79" s="60">
        <v>4</v>
      </c>
      <c r="G79" s="51">
        <f>(SUMIF('Прайс цен'!K:K,E79,'Прайс цен'!M:M)+SUMIF('передел арм.шипов'!Q:Q,E79,'передел арм.шипов'!AA:AA))*F79</f>
        <v>449.13311200000004</v>
      </c>
      <c r="H79" s="51">
        <f>(SUMIF('Прайс цен'!K:K,E79,'Прайс цен'!N:N)+SUMIF('передел арм.шипов'!Q:Q,E79,'передел арм.шипов'!AB:AB))*F79</f>
        <v>21.6776</v>
      </c>
      <c r="I79" s="144" t="s">
        <v>372</v>
      </c>
      <c r="J79" s="60">
        <v>6</v>
      </c>
      <c r="K79" s="51">
        <f>(SUMIF('Прайс цен'!K:K,I79,'Прайс цен'!M:M)+SUMIF('передел арм.шипов'!Q:Q,I79,'передел арм.шипов'!AA:AA))*J79</f>
        <v>1943.87976</v>
      </c>
      <c r="L79" s="51">
        <f>(SUMIF('Прайс цен'!K:K,I79,'Прайс цен'!N:N)+SUMIF('передел арм.шипов'!Q:Q,I79,'передел арм.шипов'!AB:AB))*J79</f>
        <v>76.716</v>
      </c>
      <c r="M79" s="146" t="s">
        <v>377</v>
      </c>
      <c r="N79" s="51">
        <v>38.2</v>
      </c>
      <c r="O79" s="51">
        <v>0.8</v>
      </c>
      <c r="P79" s="51">
        <f>N79*SUMIF('Прайс цен'!Q:Q,M79,'Прайс цен'!S:S)</f>
        <v>993.2</v>
      </c>
      <c r="Q79" s="51">
        <f t="shared" si="5"/>
        <v>37.400000000000006</v>
      </c>
      <c r="R79" s="146"/>
      <c r="S79" s="51"/>
      <c r="T79" s="51"/>
      <c r="U79" s="51">
        <f>S79*SUMIF('Прайс цен'!Q:Q,R79,'Прайс цен'!S:S)</f>
        <v>0</v>
      </c>
      <c r="V79" s="51">
        <f t="shared" si="6"/>
        <v>0</v>
      </c>
      <c r="W79" s="146"/>
      <c r="X79" s="51"/>
      <c r="Y79" s="51"/>
      <c r="Z79" s="51">
        <f>X79*SUMIF('Прайс цен'!Q:Q,W79,'Прайс цен'!S:S)</f>
        <v>0</v>
      </c>
      <c r="AA79" s="64">
        <f t="shared" si="7"/>
        <v>0</v>
      </c>
      <c r="AB79" s="69">
        <f t="shared" si="8"/>
        <v>3976.795419</v>
      </c>
      <c r="AC79" s="70">
        <f t="shared" si="9"/>
        <v>154.6139</v>
      </c>
      <c r="AD79" s="83"/>
      <c r="AE79" s="83"/>
      <c r="AF79" s="83"/>
      <c r="AG79" s="83"/>
    </row>
    <row r="80" spans="1:33" ht="13.5" customHeight="1">
      <c r="A80" s="53" t="s">
        <v>69</v>
      </c>
      <c r="B80" s="142"/>
      <c r="C80" s="51">
        <f>SUMIF('Прайс цен'!B:B,B80,'Прайс цен'!D:D)+SUMIF('передел арм.шипов'!B:B,B80,'передел арм.шипов'!L:M)</f>
        <v>0</v>
      </c>
      <c r="D80" s="51">
        <f>SUMIF('Прайс цен'!B:B,B80,'Прайс цен'!E:E)+SUMIF('передел арм.шипов'!B:B,B80,'передел арм.шипов'!M:M)</f>
        <v>0</v>
      </c>
      <c r="E80" s="144"/>
      <c r="F80" s="60"/>
      <c r="G80" s="51">
        <f>(SUMIF('Прайс цен'!K:K,E80,'Прайс цен'!M:M)+SUMIF('передел арм.шипов'!Q:Q,E80,'передел арм.шипов'!AA:AA))*F80</f>
        <v>0</v>
      </c>
      <c r="H80" s="51">
        <f>(SUMIF('Прайс цен'!K:K,E80,'Прайс цен'!N:N)+SUMIF('передел арм.шипов'!Q:Q,E80,'передел арм.шипов'!AB:AB))*F80</f>
        <v>0</v>
      </c>
      <c r="I80" s="144"/>
      <c r="J80" s="60"/>
      <c r="K80" s="51">
        <f>(SUMIF('Прайс цен'!K:K,I80,'Прайс цен'!M:M)+SUMIF('передел арм.шипов'!Q:Q,I80,'передел арм.шипов'!AA:AA))*J80</f>
        <v>0</v>
      </c>
      <c r="L80" s="51">
        <f>(SUMIF('Прайс цен'!K:K,I80,'Прайс цен'!N:N)+SUMIF('передел арм.шипов'!Q:Q,I80,'передел арм.шипов'!AB:AB))*J80</f>
        <v>0</v>
      </c>
      <c r="M80" s="146"/>
      <c r="N80" s="51"/>
      <c r="O80" s="51"/>
      <c r="P80" s="51">
        <f>N80*SUMIF('Прайс цен'!Q:Q,M80,'Прайс цен'!S:S)</f>
        <v>0</v>
      </c>
      <c r="Q80" s="51">
        <f t="shared" si="5"/>
        <v>0</v>
      </c>
      <c r="R80" s="146"/>
      <c r="S80" s="51"/>
      <c r="T80" s="51"/>
      <c r="U80" s="51">
        <f>S80*SUMIF('Прайс цен'!Q:Q,R80,'Прайс цен'!S:S)</f>
        <v>0</v>
      </c>
      <c r="V80" s="51">
        <f t="shared" si="6"/>
        <v>0</v>
      </c>
      <c r="W80" s="146"/>
      <c r="X80" s="51"/>
      <c r="Y80" s="51"/>
      <c r="Z80" s="51">
        <f>X80*SUMIF('Прайс цен'!Q:Q,W80,'Прайс цен'!S:S)</f>
        <v>0</v>
      </c>
      <c r="AA80" s="64">
        <f t="shared" si="7"/>
        <v>0</v>
      </c>
      <c r="AB80" s="69">
        <f t="shared" si="8"/>
        <v>0</v>
      </c>
      <c r="AC80" s="70">
        <f t="shared" si="9"/>
        <v>0</v>
      </c>
      <c r="AD80" s="83"/>
      <c r="AE80" s="83"/>
      <c r="AF80" s="83"/>
      <c r="AG80" s="83"/>
    </row>
    <row r="81" spans="1:33" ht="13.5" customHeight="1">
      <c r="A81" s="53" t="s">
        <v>182</v>
      </c>
      <c r="B81" s="142"/>
      <c r="C81" s="51">
        <f>SUMIF('Прайс цен'!B:B,B81,'Прайс цен'!D:D)+SUMIF('передел арм.шипов'!B:B,B81,'передел арм.шипов'!L:M)</f>
        <v>0</v>
      </c>
      <c r="D81" s="51">
        <f>SUMIF('Прайс цен'!B:B,B81,'Прайс цен'!E:E)+SUMIF('передел арм.шипов'!B:B,B81,'передел арм.шипов'!M:M)</f>
        <v>0</v>
      </c>
      <c r="E81" s="144"/>
      <c r="F81" s="60"/>
      <c r="G81" s="51">
        <f>(SUMIF('Прайс цен'!K:K,E81,'Прайс цен'!M:M)+SUMIF('передел арм.шипов'!Q:Q,E81,'передел арм.шипов'!AA:AA))*F81</f>
        <v>0</v>
      </c>
      <c r="H81" s="51">
        <f>(SUMIF('Прайс цен'!K:K,E81,'Прайс цен'!N:N)+SUMIF('передел арм.шипов'!Q:Q,E81,'передел арм.шипов'!AB:AB))*F81</f>
        <v>0</v>
      </c>
      <c r="I81" s="144"/>
      <c r="J81" s="60"/>
      <c r="K81" s="51">
        <f>(SUMIF('Прайс цен'!K:K,I81,'Прайс цен'!M:M)+SUMIF('передел арм.шипов'!Q:Q,I81,'передел арм.шипов'!AA:AA))*J81</f>
        <v>0</v>
      </c>
      <c r="L81" s="51">
        <f>(SUMIF('Прайс цен'!K:K,I81,'Прайс цен'!N:N)+SUMIF('передел арм.шипов'!Q:Q,I81,'передел арм.шипов'!AB:AB))*J81</f>
        <v>0</v>
      </c>
      <c r="M81" s="146"/>
      <c r="N81" s="51"/>
      <c r="O81" s="51"/>
      <c r="P81" s="51">
        <f>N81*SUMIF('Прайс цен'!Q:Q,M81,'Прайс цен'!S:S)</f>
        <v>0</v>
      </c>
      <c r="Q81" s="51">
        <f t="shared" si="5"/>
        <v>0</v>
      </c>
      <c r="R81" s="146"/>
      <c r="S81" s="51"/>
      <c r="T81" s="51"/>
      <c r="U81" s="51">
        <f>S81*SUMIF('Прайс цен'!Q:Q,R81,'Прайс цен'!S:S)</f>
        <v>0</v>
      </c>
      <c r="V81" s="51">
        <f t="shared" si="6"/>
        <v>0</v>
      </c>
      <c r="W81" s="146"/>
      <c r="X81" s="51"/>
      <c r="Y81" s="51"/>
      <c r="Z81" s="51">
        <f>X81*SUMIF('Прайс цен'!Q:Q,W81,'Прайс цен'!S:S)</f>
        <v>0</v>
      </c>
      <c r="AA81" s="64">
        <f t="shared" si="7"/>
        <v>0</v>
      </c>
      <c r="AB81" s="69">
        <f t="shared" si="8"/>
        <v>0</v>
      </c>
      <c r="AC81" s="70">
        <f t="shared" si="9"/>
        <v>0</v>
      </c>
      <c r="AD81" s="83"/>
      <c r="AE81" s="83"/>
      <c r="AF81" s="83"/>
      <c r="AG81" s="83"/>
    </row>
    <row r="82" spans="1:33" ht="13.5" customHeight="1">
      <c r="A82" s="53" t="s">
        <v>183</v>
      </c>
      <c r="B82" s="142" t="s">
        <v>333</v>
      </c>
      <c r="C82" s="51">
        <f>SUMIF('Прайс цен'!B:B,B82,'Прайс цен'!D:D)+SUMIF('передел арм.шипов'!B:B,B82,'передел арм.шипов'!L:M)</f>
        <v>590.582547</v>
      </c>
      <c r="D82" s="51">
        <f>SUMIF('Прайс цен'!B:B,B82,'Прайс цен'!E:E)+SUMIF('передел арм.шипов'!B:B,B82,'передел арм.шипов'!M:M)</f>
        <v>18.820300000000003</v>
      </c>
      <c r="E82" s="144" t="s">
        <v>369</v>
      </c>
      <c r="F82" s="60">
        <v>4</v>
      </c>
      <c r="G82" s="51">
        <f>(SUMIF('Прайс цен'!K:K,E82,'Прайс цен'!M:M)+SUMIF('передел арм.шипов'!Q:Q,E82,'передел арм.шипов'!AA:AA))*F82</f>
        <v>449.13311200000004</v>
      </c>
      <c r="H82" s="51">
        <f>(SUMIF('Прайс цен'!K:K,E82,'Прайс цен'!N:N)+SUMIF('передел арм.шипов'!Q:Q,E82,'передел арм.шипов'!AB:AB))*F82</f>
        <v>21.6776</v>
      </c>
      <c r="I82" s="144" t="s">
        <v>372</v>
      </c>
      <c r="J82" s="60">
        <v>6</v>
      </c>
      <c r="K82" s="51">
        <f>(SUMIF('Прайс цен'!K:K,I82,'Прайс цен'!M:M)+SUMIF('передел арм.шипов'!Q:Q,I82,'передел арм.шипов'!AA:AA))*J82</f>
        <v>1943.87976</v>
      </c>
      <c r="L82" s="51">
        <f>(SUMIF('Прайс цен'!K:K,I82,'Прайс цен'!N:N)+SUMIF('передел арм.шипов'!Q:Q,I82,'передел арм.шипов'!AB:AB))*J82</f>
        <v>76.716</v>
      </c>
      <c r="M82" s="146" t="s">
        <v>377</v>
      </c>
      <c r="N82" s="51">
        <v>39</v>
      </c>
      <c r="O82" s="51">
        <v>0.8</v>
      </c>
      <c r="P82" s="51">
        <f>N82*SUMIF('Прайс цен'!Q:Q,M82,'Прайс цен'!S:S)</f>
        <v>1014</v>
      </c>
      <c r="Q82" s="51">
        <f t="shared" si="5"/>
        <v>38.2</v>
      </c>
      <c r="R82" s="146"/>
      <c r="S82" s="51"/>
      <c r="T82" s="51"/>
      <c r="U82" s="51">
        <f>S82*SUMIF('Прайс цен'!Q:Q,R82,'Прайс цен'!S:S)</f>
        <v>0</v>
      </c>
      <c r="V82" s="51">
        <f t="shared" si="6"/>
        <v>0</v>
      </c>
      <c r="W82" s="146"/>
      <c r="X82" s="51"/>
      <c r="Y82" s="51"/>
      <c r="Z82" s="51">
        <f>X82*SUMIF('Прайс цен'!Q:Q,W82,'Прайс цен'!S:S)</f>
        <v>0</v>
      </c>
      <c r="AA82" s="64">
        <f t="shared" si="7"/>
        <v>0</v>
      </c>
      <c r="AB82" s="69">
        <f t="shared" si="8"/>
        <v>3997.595419</v>
      </c>
      <c r="AC82" s="70">
        <f t="shared" si="9"/>
        <v>155.4139</v>
      </c>
      <c r="AD82" s="83"/>
      <c r="AE82" s="83"/>
      <c r="AF82" s="83"/>
      <c r="AG82" s="83"/>
    </row>
    <row r="83" spans="1:33" ht="13.5" customHeight="1">
      <c r="A83" s="53" t="s">
        <v>152</v>
      </c>
      <c r="B83" s="142"/>
      <c r="C83" s="51">
        <f>SUMIF('Прайс цен'!B:B,B83,'Прайс цен'!D:D)+SUMIF('передел арм.шипов'!B:B,B83,'передел арм.шипов'!L:M)</f>
        <v>0</v>
      </c>
      <c r="D83" s="51">
        <f>SUMIF('Прайс цен'!B:B,B83,'Прайс цен'!E:E)+SUMIF('передел арм.шипов'!B:B,B83,'передел арм.шипов'!M:M)</f>
        <v>0</v>
      </c>
      <c r="E83" s="144"/>
      <c r="F83" s="60"/>
      <c r="G83" s="51">
        <f>(SUMIF('Прайс цен'!K:K,E83,'Прайс цен'!M:M)+SUMIF('передел арм.шипов'!Q:Q,E83,'передел арм.шипов'!AA:AA))*F83</f>
        <v>0</v>
      </c>
      <c r="H83" s="51">
        <f>(SUMIF('Прайс цен'!K:K,E83,'Прайс цен'!N:N)+SUMIF('передел арм.шипов'!Q:Q,E83,'передел арм.шипов'!AB:AB))*F83</f>
        <v>0</v>
      </c>
      <c r="I83" s="144"/>
      <c r="J83" s="60"/>
      <c r="K83" s="51">
        <f>(SUMIF('Прайс цен'!K:K,I83,'Прайс цен'!M:M)+SUMIF('передел арм.шипов'!Q:Q,I83,'передел арм.шипов'!AA:AA))*J83</f>
        <v>0</v>
      </c>
      <c r="L83" s="51">
        <f>(SUMIF('Прайс цен'!K:K,I83,'Прайс цен'!N:N)+SUMIF('передел арм.шипов'!Q:Q,I83,'передел арм.шипов'!AB:AB))*J83</f>
        <v>0</v>
      </c>
      <c r="M83" s="146"/>
      <c r="N83" s="51"/>
      <c r="O83" s="51"/>
      <c r="P83" s="51">
        <f>N83*SUMIF('Прайс цен'!Q:Q,M83,'Прайс цен'!S:S)</f>
        <v>0</v>
      </c>
      <c r="Q83" s="51">
        <f t="shared" si="5"/>
        <v>0</v>
      </c>
      <c r="R83" s="146"/>
      <c r="S83" s="51"/>
      <c r="T83" s="51"/>
      <c r="U83" s="51">
        <f>S83*SUMIF('Прайс цен'!Q:Q,R83,'Прайс цен'!S:S)</f>
        <v>0</v>
      </c>
      <c r="V83" s="51">
        <f t="shared" si="6"/>
        <v>0</v>
      </c>
      <c r="W83" s="146"/>
      <c r="X83" s="51"/>
      <c r="Y83" s="51"/>
      <c r="Z83" s="51">
        <f>X83*SUMIF('Прайс цен'!Q:Q,W83,'Прайс цен'!S:S)</f>
        <v>0</v>
      </c>
      <c r="AA83" s="64">
        <f t="shared" si="7"/>
        <v>0</v>
      </c>
      <c r="AB83" s="69">
        <f t="shared" si="8"/>
        <v>0</v>
      </c>
      <c r="AC83" s="70">
        <f t="shared" si="9"/>
        <v>0</v>
      </c>
      <c r="AD83" s="83"/>
      <c r="AE83" s="83"/>
      <c r="AF83" s="83"/>
      <c r="AG83" s="83"/>
    </row>
    <row r="84" spans="1:33" ht="13.5" customHeight="1">
      <c r="A84" s="53" t="s">
        <v>184</v>
      </c>
      <c r="B84" s="142"/>
      <c r="C84" s="51">
        <f>SUMIF('Прайс цен'!B:B,B84,'Прайс цен'!D:D)+SUMIF('передел арм.шипов'!B:B,B84,'передел арм.шипов'!L:M)</f>
        <v>0</v>
      </c>
      <c r="D84" s="51">
        <f>SUMIF('Прайс цен'!B:B,B84,'Прайс цен'!E:E)+SUMIF('передел арм.шипов'!B:B,B84,'передел арм.шипов'!M:M)</f>
        <v>0</v>
      </c>
      <c r="E84" s="144"/>
      <c r="F84" s="60"/>
      <c r="G84" s="51">
        <f>(SUMIF('Прайс цен'!K:K,E84,'Прайс цен'!M:M)+SUMIF('передел арм.шипов'!Q:Q,E84,'передел арм.шипов'!AA:AA))*F84</f>
        <v>0</v>
      </c>
      <c r="H84" s="51">
        <f>(SUMIF('Прайс цен'!K:K,E84,'Прайс цен'!N:N)+SUMIF('передел арм.шипов'!Q:Q,E84,'передел арм.шипов'!AB:AB))*F84</f>
        <v>0</v>
      </c>
      <c r="I84" s="144"/>
      <c r="J84" s="60"/>
      <c r="K84" s="51">
        <f>(SUMIF('Прайс цен'!K:K,I84,'Прайс цен'!M:M)+SUMIF('передел арм.шипов'!Q:Q,I84,'передел арм.шипов'!AA:AA))*J84</f>
        <v>0</v>
      </c>
      <c r="L84" s="51">
        <f>(SUMIF('Прайс цен'!K:K,I84,'Прайс цен'!N:N)+SUMIF('передел арм.шипов'!Q:Q,I84,'передел арм.шипов'!AB:AB))*J84</f>
        <v>0</v>
      </c>
      <c r="M84" s="146"/>
      <c r="N84" s="51"/>
      <c r="O84" s="51"/>
      <c r="P84" s="51">
        <f>N84*SUMIF('Прайс цен'!Q:Q,M84,'Прайс цен'!S:S)</f>
        <v>0</v>
      </c>
      <c r="Q84" s="51">
        <f t="shared" si="5"/>
        <v>0</v>
      </c>
      <c r="R84" s="146"/>
      <c r="S84" s="51"/>
      <c r="T84" s="51"/>
      <c r="U84" s="51">
        <f>S84*SUMIF('Прайс цен'!Q:Q,R84,'Прайс цен'!S:S)</f>
        <v>0</v>
      </c>
      <c r="V84" s="51">
        <f t="shared" si="6"/>
        <v>0</v>
      </c>
      <c r="W84" s="146"/>
      <c r="X84" s="51"/>
      <c r="Y84" s="51"/>
      <c r="Z84" s="51">
        <f>X84*SUMIF('Прайс цен'!Q:Q,W84,'Прайс цен'!S:S)</f>
        <v>0</v>
      </c>
      <c r="AA84" s="64">
        <f t="shared" si="7"/>
        <v>0</v>
      </c>
      <c r="AB84" s="69">
        <f t="shared" si="8"/>
        <v>0</v>
      </c>
      <c r="AC84" s="70">
        <f t="shared" si="9"/>
        <v>0</v>
      </c>
      <c r="AD84" s="83"/>
      <c r="AE84" s="83"/>
      <c r="AF84" s="83"/>
      <c r="AG84" s="83"/>
    </row>
    <row r="85" spans="1:33" ht="13.5" customHeight="1">
      <c r="A85" s="53" t="s">
        <v>185</v>
      </c>
      <c r="B85" s="142" t="s">
        <v>333</v>
      </c>
      <c r="C85" s="51">
        <f>SUMIF('Прайс цен'!B:B,B85,'Прайс цен'!D:D)+SUMIF('передел арм.шипов'!B:B,B85,'передел арм.шипов'!L:M)</f>
        <v>590.582547</v>
      </c>
      <c r="D85" s="51">
        <f>SUMIF('Прайс цен'!B:B,B85,'Прайс цен'!E:E)+SUMIF('передел арм.шипов'!B:B,B85,'передел арм.шипов'!M:M)</f>
        <v>18.820300000000003</v>
      </c>
      <c r="E85" s="144" t="s">
        <v>369</v>
      </c>
      <c r="F85" s="60">
        <v>4</v>
      </c>
      <c r="G85" s="51">
        <f>(SUMIF('Прайс цен'!K:K,E85,'Прайс цен'!M:M)+SUMIF('передел арм.шипов'!Q:Q,E85,'передел арм.шипов'!AA:AA))*F85</f>
        <v>449.13311200000004</v>
      </c>
      <c r="H85" s="51">
        <f>(SUMIF('Прайс цен'!K:K,E85,'Прайс цен'!N:N)+SUMIF('передел арм.шипов'!Q:Q,E85,'передел арм.шипов'!AB:AB))*F85</f>
        <v>21.6776</v>
      </c>
      <c r="I85" s="144" t="s">
        <v>372</v>
      </c>
      <c r="J85" s="60">
        <v>6</v>
      </c>
      <c r="K85" s="51">
        <f>(SUMIF('Прайс цен'!K:K,I85,'Прайс цен'!M:M)+SUMIF('передел арм.шипов'!Q:Q,I85,'передел арм.шипов'!AA:AA))*J85</f>
        <v>1943.87976</v>
      </c>
      <c r="L85" s="51">
        <f>(SUMIF('Прайс цен'!K:K,I85,'Прайс цен'!N:N)+SUMIF('передел арм.шипов'!Q:Q,I85,'передел арм.шипов'!AB:AB))*J85</f>
        <v>76.716</v>
      </c>
      <c r="M85" s="146" t="s">
        <v>377</v>
      </c>
      <c r="N85" s="51">
        <v>39</v>
      </c>
      <c r="O85" s="51">
        <v>0.8</v>
      </c>
      <c r="P85" s="51">
        <f>N85*SUMIF('Прайс цен'!Q:Q,M85,'Прайс цен'!S:S)</f>
        <v>1014</v>
      </c>
      <c r="Q85" s="51">
        <f t="shared" si="5"/>
        <v>38.2</v>
      </c>
      <c r="R85" s="146"/>
      <c r="S85" s="51"/>
      <c r="T85" s="51"/>
      <c r="U85" s="51">
        <f>S85*SUMIF('Прайс цен'!Q:Q,R85,'Прайс цен'!S:S)</f>
        <v>0</v>
      </c>
      <c r="V85" s="51">
        <f t="shared" si="6"/>
        <v>0</v>
      </c>
      <c r="W85" s="146"/>
      <c r="X85" s="51"/>
      <c r="Y85" s="51"/>
      <c r="Z85" s="51">
        <f>X85*SUMIF('Прайс цен'!Q:Q,W85,'Прайс цен'!S:S)</f>
        <v>0</v>
      </c>
      <c r="AA85" s="64">
        <f t="shared" si="7"/>
        <v>0</v>
      </c>
      <c r="AB85" s="69">
        <f t="shared" si="8"/>
        <v>3997.595419</v>
      </c>
      <c r="AC85" s="70">
        <f t="shared" si="9"/>
        <v>155.4139</v>
      </c>
      <c r="AD85" s="83"/>
      <c r="AE85" s="83"/>
      <c r="AF85" s="83"/>
      <c r="AG85" s="83"/>
    </row>
    <row r="86" spans="1:35" ht="13.5" customHeight="1">
      <c r="A86" s="53" t="s">
        <v>70</v>
      </c>
      <c r="B86" s="142" t="s">
        <v>343</v>
      </c>
      <c r="C86" s="51">
        <f>SUMIF('Прайс цен'!B:B,B86,'Прайс цен'!D:D)+SUMIF('передел арм.шипов'!B:B,B86,'передел арм.шипов'!L:M)</f>
        <v>324.685442</v>
      </c>
      <c r="D86" s="51">
        <f>SUMIF('Прайс цен'!B:B,B86,'Прайс цен'!E:E)+SUMIF('передел арм.шипов'!B:B,B86,'передел арм.шипов'!M:M)</f>
        <v>7.2481</v>
      </c>
      <c r="E86" s="144"/>
      <c r="F86" s="60"/>
      <c r="G86" s="51">
        <f>(SUMIF('Прайс цен'!K:K,E86,'Прайс цен'!M:M)+SUMIF('передел арм.шипов'!Q:Q,E86,'передел арм.шипов'!AA:AA))*F86</f>
        <v>0</v>
      </c>
      <c r="H86" s="51">
        <f>(SUMIF('Прайс цен'!K:K,E86,'Прайс цен'!N:N)+SUMIF('передел арм.шипов'!Q:Q,E86,'передел арм.шипов'!AB:AB))*F86</f>
        <v>0</v>
      </c>
      <c r="I86" s="144"/>
      <c r="J86" s="60"/>
      <c r="K86" s="51">
        <f>(SUMIF('Прайс цен'!K:K,I86,'Прайс цен'!M:M)+SUMIF('передел арм.шипов'!Q:Q,I86,'передел арм.шипов'!AA:AA))*J86</f>
        <v>0</v>
      </c>
      <c r="L86" s="51">
        <f>(SUMIF('Прайс цен'!K:K,I86,'Прайс цен'!N:N)+SUMIF('передел арм.шипов'!Q:Q,I86,'передел арм.шипов'!AB:AB))*J86</f>
        <v>0</v>
      </c>
      <c r="M86" s="146" t="s">
        <v>377</v>
      </c>
      <c r="N86" s="51">
        <v>49.8</v>
      </c>
      <c r="O86" s="51">
        <v>0.7</v>
      </c>
      <c r="P86" s="51">
        <f>N86*SUMIF('Прайс цен'!Q:Q,M86,'Прайс цен'!S:S)</f>
        <v>1294.8</v>
      </c>
      <c r="Q86" s="51">
        <f t="shared" si="5"/>
        <v>49.099999999999994</v>
      </c>
      <c r="R86" s="146"/>
      <c r="S86" s="51"/>
      <c r="T86" s="51"/>
      <c r="U86" s="51">
        <f>S86*SUMIF('Прайс цен'!Q:Q,R86,'Прайс цен'!S:S)</f>
        <v>0</v>
      </c>
      <c r="V86" s="51">
        <f t="shared" si="6"/>
        <v>0</v>
      </c>
      <c r="W86" s="146"/>
      <c r="X86" s="51"/>
      <c r="Y86" s="51"/>
      <c r="Z86" s="51">
        <f>X86*SUMIF('Прайс цен'!Q:Q,W86,'Прайс цен'!S:S)</f>
        <v>0</v>
      </c>
      <c r="AA86" s="64">
        <f t="shared" si="7"/>
        <v>0</v>
      </c>
      <c r="AB86" s="69">
        <f t="shared" si="8"/>
        <v>1619.485442</v>
      </c>
      <c r="AC86" s="70">
        <f t="shared" si="9"/>
        <v>56.348099999999995</v>
      </c>
      <c r="AD86" s="83"/>
      <c r="AE86" s="83"/>
      <c r="AF86" s="83"/>
      <c r="AG86" s="83"/>
      <c r="AH86" s="121"/>
      <c r="AI86" s="120"/>
    </row>
    <row r="87" spans="1:33" ht="13.5" customHeight="1">
      <c r="A87" s="53" t="s">
        <v>71</v>
      </c>
      <c r="B87" s="142"/>
      <c r="C87" s="51">
        <f>SUMIF('Прайс цен'!B:B,B87,'Прайс цен'!D:D)+SUMIF('передел арм.шипов'!B:B,B87,'передел арм.шипов'!L:M)</f>
        <v>0</v>
      </c>
      <c r="D87" s="51">
        <f>SUMIF('Прайс цен'!B:B,B87,'Прайс цен'!E:E)+SUMIF('передел арм.шипов'!B:B,B87,'передел арм.шипов'!M:M)</f>
        <v>0</v>
      </c>
      <c r="E87" s="144"/>
      <c r="F87" s="60"/>
      <c r="G87" s="51">
        <f>(SUMIF('Прайс цен'!K:K,E87,'Прайс цен'!M:M)+SUMIF('передел арм.шипов'!Q:Q,E87,'передел арм.шипов'!AA:AA))*F87</f>
        <v>0</v>
      </c>
      <c r="H87" s="51">
        <f>(SUMIF('Прайс цен'!K:K,E87,'Прайс цен'!N:N)+SUMIF('передел арм.шипов'!Q:Q,E87,'передел арм.шипов'!AB:AB))*F87</f>
        <v>0</v>
      </c>
      <c r="I87" s="144"/>
      <c r="J87" s="60"/>
      <c r="K87" s="51">
        <f>(SUMIF('Прайс цен'!K:K,I87,'Прайс цен'!M:M)+SUMIF('передел арм.шипов'!Q:Q,I87,'передел арм.шипов'!AA:AA))*J87</f>
        <v>0</v>
      </c>
      <c r="L87" s="51">
        <f>(SUMIF('Прайс цен'!K:K,I87,'Прайс цен'!N:N)+SUMIF('передел арм.шипов'!Q:Q,I87,'передел арм.шипов'!AB:AB))*J87</f>
        <v>0</v>
      </c>
      <c r="M87" s="146"/>
      <c r="N87" s="51"/>
      <c r="O87" s="51"/>
      <c r="P87" s="51">
        <f>N87*SUMIF('Прайс цен'!Q:Q,M87,'Прайс цен'!S:S)</f>
        <v>0</v>
      </c>
      <c r="Q87" s="51">
        <f t="shared" si="5"/>
        <v>0</v>
      </c>
      <c r="R87" s="146"/>
      <c r="S87" s="51"/>
      <c r="T87" s="51"/>
      <c r="U87" s="51">
        <f>S87*SUMIF('Прайс цен'!Q:Q,R87,'Прайс цен'!S:S)</f>
        <v>0</v>
      </c>
      <c r="V87" s="51">
        <f t="shared" si="6"/>
        <v>0</v>
      </c>
      <c r="W87" s="146"/>
      <c r="X87" s="51"/>
      <c r="Y87" s="51"/>
      <c r="Z87" s="51">
        <f>X87*SUMIF('Прайс цен'!Q:Q,W87,'Прайс цен'!S:S)</f>
        <v>0</v>
      </c>
      <c r="AA87" s="64">
        <f t="shared" si="7"/>
        <v>0</v>
      </c>
      <c r="AB87" s="69">
        <f t="shared" si="8"/>
        <v>0</v>
      </c>
      <c r="AC87" s="70">
        <f t="shared" si="9"/>
        <v>0</v>
      </c>
      <c r="AD87" s="83"/>
      <c r="AE87" s="83"/>
      <c r="AF87" s="83"/>
      <c r="AG87" s="83"/>
    </row>
    <row r="88" spans="1:33" ht="13.5" customHeight="1">
      <c r="A88" s="53" t="s">
        <v>186</v>
      </c>
      <c r="B88" s="142"/>
      <c r="C88" s="51">
        <f>SUMIF('Прайс цен'!B:B,B88,'Прайс цен'!D:D)+SUMIF('передел арм.шипов'!B:B,B88,'передел арм.шипов'!L:M)</f>
        <v>0</v>
      </c>
      <c r="D88" s="51">
        <f>SUMIF('Прайс цен'!B:B,B88,'Прайс цен'!E:E)+SUMIF('передел арм.шипов'!B:B,B88,'передел арм.шипов'!M:M)</f>
        <v>0</v>
      </c>
      <c r="E88" s="144"/>
      <c r="F88" s="60"/>
      <c r="G88" s="51">
        <f>(SUMIF('Прайс цен'!K:K,E88,'Прайс цен'!M:M)+SUMIF('передел арм.шипов'!Q:Q,E88,'передел арм.шипов'!AA:AA))*F88</f>
        <v>0</v>
      </c>
      <c r="H88" s="51">
        <f>(SUMIF('Прайс цен'!K:K,E88,'Прайс цен'!N:N)+SUMIF('передел арм.шипов'!Q:Q,E88,'передел арм.шипов'!AB:AB))*F88</f>
        <v>0</v>
      </c>
      <c r="I88" s="144"/>
      <c r="J88" s="60"/>
      <c r="K88" s="51">
        <f>(SUMIF('Прайс цен'!K:K,I88,'Прайс цен'!M:M)+SUMIF('передел арм.шипов'!Q:Q,I88,'передел арм.шипов'!AA:AA))*J88</f>
        <v>0</v>
      </c>
      <c r="L88" s="51">
        <f>(SUMIF('Прайс цен'!K:K,I88,'Прайс цен'!N:N)+SUMIF('передел арм.шипов'!Q:Q,I88,'передел арм.шипов'!AB:AB))*J88</f>
        <v>0</v>
      </c>
      <c r="M88" s="146"/>
      <c r="N88" s="51"/>
      <c r="O88" s="51"/>
      <c r="P88" s="51">
        <f>N88*SUMIF('Прайс цен'!Q:Q,M88,'Прайс цен'!S:S)</f>
        <v>0</v>
      </c>
      <c r="Q88" s="51">
        <f t="shared" si="5"/>
        <v>0</v>
      </c>
      <c r="R88" s="146"/>
      <c r="S88" s="51"/>
      <c r="T88" s="51"/>
      <c r="U88" s="51">
        <f>S88*SUMIF('Прайс цен'!Q:Q,R88,'Прайс цен'!S:S)</f>
        <v>0</v>
      </c>
      <c r="V88" s="51">
        <f t="shared" si="6"/>
        <v>0</v>
      </c>
      <c r="W88" s="146"/>
      <c r="X88" s="51"/>
      <c r="Y88" s="51"/>
      <c r="Z88" s="51">
        <f>X88*SUMIF('Прайс цен'!Q:Q,W88,'Прайс цен'!S:S)</f>
        <v>0</v>
      </c>
      <c r="AA88" s="64">
        <f t="shared" si="7"/>
        <v>0</v>
      </c>
      <c r="AB88" s="69">
        <f t="shared" si="8"/>
        <v>0</v>
      </c>
      <c r="AC88" s="70">
        <f t="shared" si="9"/>
        <v>0</v>
      </c>
      <c r="AD88" s="83"/>
      <c r="AE88" s="83"/>
      <c r="AF88" s="83"/>
      <c r="AG88" s="83"/>
    </row>
    <row r="89" spans="1:35" ht="13.5" customHeight="1">
      <c r="A89" s="53" t="s">
        <v>72</v>
      </c>
      <c r="B89" s="142" t="s">
        <v>348</v>
      </c>
      <c r="C89" s="51">
        <f>SUMIF('Прайс цен'!B:B,B89,'Прайс цен'!D:D)+SUMIF('передел арм.шипов'!B:B,B89,'передел арм.шипов'!L:M)</f>
        <v>341.959978</v>
      </c>
      <c r="D89" s="51">
        <f>SUMIF('Прайс цен'!B:B,B89,'Прайс цен'!E:E)+SUMIF('передел арм.шипов'!B:B,B89,'передел арм.шипов'!M:M)</f>
        <v>7.304</v>
      </c>
      <c r="E89" s="144"/>
      <c r="F89" s="60"/>
      <c r="G89" s="51">
        <f>(SUMIF('Прайс цен'!K:K,E89,'Прайс цен'!M:M)+SUMIF('передел арм.шипов'!Q:Q,E89,'передел арм.шипов'!AA:AA))*F89</f>
        <v>0</v>
      </c>
      <c r="H89" s="51">
        <f>(SUMIF('Прайс цен'!K:K,E89,'Прайс цен'!N:N)+SUMIF('передел арм.шипов'!Q:Q,E89,'передел арм.шипов'!AB:AB))*F89</f>
        <v>0</v>
      </c>
      <c r="I89" s="144"/>
      <c r="J89" s="60"/>
      <c r="K89" s="51">
        <f>(SUMIF('Прайс цен'!K:K,I89,'Прайс цен'!M:M)+SUMIF('передел арм.шипов'!Q:Q,I89,'передел арм.шипов'!AA:AA))*J89</f>
        <v>0</v>
      </c>
      <c r="L89" s="51">
        <f>(SUMIF('Прайс цен'!K:K,I89,'Прайс цен'!N:N)+SUMIF('передел арм.шипов'!Q:Q,I89,'передел арм.шипов'!AB:AB))*J89</f>
        <v>0</v>
      </c>
      <c r="M89" s="146" t="s">
        <v>377</v>
      </c>
      <c r="N89" s="51">
        <v>49.4</v>
      </c>
      <c r="O89" s="51">
        <v>0.4</v>
      </c>
      <c r="P89" s="51">
        <f>N89*SUMIF('Прайс цен'!Q:Q,M89,'Прайс цен'!S:S)</f>
        <v>1284.3999999999999</v>
      </c>
      <c r="Q89" s="51">
        <f t="shared" si="5"/>
        <v>49</v>
      </c>
      <c r="R89" s="146"/>
      <c r="S89" s="51"/>
      <c r="T89" s="51"/>
      <c r="U89" s="51">
        <f>S89*SUMIF('Прайс цен'!Q:Q,R89,'Прайс цен'!S:S)</f>
        <v>0</v>
      </c>
      <c r="V89" s="51">
        <f t="shared" si="6"/>
        <v>0</v>
      </c>
      <c r="W89" s="146"/>
      <c r="X89" s="51"/>
      <c r="Y89" s="51"/>
      <c r="Z89" s="51">
        <f>X89*SUMIF('Прайс цен'!Q:Q,W89,'Прайс цен'!S:S)</f>
        <v>0</v>
      </c>
      <c r="AA89" s="64">
        <f t="shared" si="7"/>
        <v>0</v>
      </c>
      <c r="AB89" s="69">
        <f t="shared" si="8"/>
        <v>1626.359978</v>
      </c>
      <c r="AC89" s="70">
        <f t="shared" si="9"/>
        <v>56.304</v>
      </c>
      <c r="AD89" s="83"/>
      <c r="AE89" s="83"/>
      <c r="AF89" s="83"/>
      <c r="AG89" s="83"/>
      <c r="AH89" s="121"/>
      <c r="AI89" s="120"/>
    </row>
    <row r="90" spans="1:33" ht="13.5" customHeight="1">
      <c r="A90" s="53" t="s">
        <v>312</v>
      </c>
      <c r="B90" s="142" t="s">
        <v>343</v>
      </c>
      <c r="C90" s="51">
        <f>SUMIF('Прайс цен'!B:B,B90,'Прайс цен'!D:D)+SUMIF('передел арм.шипов'!B:B,B90,'передел арм.шипов'!L:M)</f>
        <v>324.685442</v>
      </c>
      <c r="D90" s="51">
        <f>SUMIF('Прайс цен'!B:B,B90,'Прайс цен'!E:E)+SUMIF('передел арм.шипов'!B:B,B90,'передел арм.шипов'!M:M)</f>
        <v>7.2481</v>
      </c>
      <c r="E90" s="144"/>
      <c r="F90" s="60"/>
      <c r="G90" s="51">
        <f>(SUMIF('Прайс цен'!K:K,E90,'Прайс цен'!M:M)+SUMIF('передел арм.шипов'!Q:Q,E90,'передел арм.шипов'!AA:AA))*F90</f>
        <v>0</v>
      </c>
      <c r="H90" s="51">
        <f>(SUMIF('Прайс цен'!K:K,E90,'Прайс цен'!N:N)+SUMIF('передел арм.шипов'!Q:Q,E90,'передел арм.шипов'!AB:AB))*F90</f>
        <v>0</v>
      </c>
      <c r="I90" s="144"/>
      <c r="J90" s="60"/>
      <c r="K90" s="51">
        <f>(SUMIF('Прайс цен'!K:K,I90,'Прайс цен'!M:M)+SUMIF('передел арм.шипов'!Q:Q,I90,'передел арм.шипов'!AA:AA))*J90</f>
        <v>0</v>
      </c>
      <c r="L90" s="51">
        <f>(SUMIF('Прайс цен'!K:K,I90,'Прайс цен'!N:N)+SUMIF('передел арм.шипов'!Q:Q,I90,'передел арм.шипов'!AB:AB))*J90</f>
        <v>0</v>
      </c>
      <c r="M90" s="146" t="s">
        <v>377</v>
      </c>
      <c r="N90" s="51">
        <v>49.8</v>
      </c>
      <c r="O90" s="51">
        <v>0.7</v>
      </c>
      <c r="P90" s="51">
        <f>N90*SUMIF('Прайс цен'!Q:Q,M90,'Прайс цен'!S:S)</f>
        <v>1294.8</v>
      </c>
      <c r="Q90" s="51">
        <f t="shared" si="5"/>
        <v>49.099999999999994</v>
      </c>
      <c r="R90" s="146"/>
      <c r="S90" s="51"/>
      <c r="T90" s="51"/>
      <c r="U90" s="51">
        <f>S90*SUMIF('Прайс цен'!Q:Q,R90,'Прайс цен'!S:S)</f>
        <v>0</v>
      </c>
      <c r="V90" s="51">
        <f t="shared" si="6"/>
        <v>0</v>
      </c>
      <c r="W90" s="146"/>
      <c r="X90" s="51"/>
      <c r="Y90" s="51"/>
      <c r="Z90" s="51">
        <f>X90*SUMIF('Прайс цен'!Q:Q,W90,'Прайс цен'!S:S)</f>
        <v>0</v>
      </c>
      <c r="AA90" s="64">
        <f t="shared" si="7"/>
        <v>0</v>
      </c>
      <c r="AB90" s="69">
        <f t="shared" si="8"/>
        <v>1619.485442</v>
      </c>
      <c r="AC90" s="70">
        <f t="shared" si="9"/>
        <v>56.348099999999995</v>
      </c>
      <c r="AD90" s="83"/>
      <c r="AE90" s="83"/>
      <c r="AF90" s="83"/>
      <c r="AG90" s="83"/>
    </row>
    <row r="91" spans="1:33" ht="13.5" customHeight="1">
      <c r="A91" s="53" t="s">
        <v>324</v>
      </c>
      <c r="B91" s="142" t="s">
        <v>344</v>
      </c>
      <c r="C91" s="51">
        <f>SUMIF('Прайс цен'!B:B,B91,'Прайс цен'!D:D)+SUMIF('передел арм.шипов'!B:B,B91,'передел арм.шипов'!L:M)</f>
        <v>385.765719</v>
      </c>
      <c r="D91" s="51">
        <f>SUMIF('Прайс цен'!B:B,B91,'Прайс цен'!E:E)+SUMIF('передел арм.шипов'!B:B,B91,'передел арм.шипов'!M:M)</f>
        <v>10.1232</v>
      </c>
      <c r="E91" s="144"/>
      <c r="F91" s="60"/>
      <c r="G91" s="51">
        <f>(SUMIF('Прайс цен'!K:K,E91,'Прайс цен'!M:M)+SUMIF('передел арм.шипов'!Q:Q,E91,'передел арм.шипов'!AA:AA))*F91</f>
        <v>0</v>
      </c>
      <c r="H91" s="51">
        <f>(SUMIF('Прайс цен'!K:K,E91,'Прайс цен'!N:N)+SUMIF('передел арм.шипов'!Q:Q,E91,'передел арм.шипов'!AB:AB))*F91</f>
        <v>0</v>
      </c>
      <c r="I91" s="144"/>
      <c r="J91" s="60"/>
      <c r="K91" s="51">
        <f>(SUMIF('Прайс цен'!K:K,I91,'Прайс цен'!M:M)+SUMIF('передел арм.шипов'!Q:Q,I91,'передел арм.шипов'!AA:AA))*J91</f>
        <v>0</v>
      </c>
      <c r="L91" s="51">
        <f>(SUMIF('Прайс цен'!K:K,I91,'Прайс цен'!N:N)+SUMIF('передел арм.шипов'!Q:Q,I91,'передел арм.шипов'!AB:AB))*J91</f>
        <v>0</v>
      </c>
      <c r="M91" s="146" t="s">
        <v>377</v>
      </c>
      <c r="N91" s="51">
        <v>49.8</v>
      </c>
      <c r="O91" s="51">
        <v>0.7</v>
      </c>
      <c r="P91" s="51">
        <f>N91*SUMIF('Прайс цен'!Q:Q,M91,'Прайс цен'!S:S)</f>
        <v>1294.8</v>
      </c>
      <c r="Q91" s="51">
        <f t="shared" si="5"/>
        <v>49.099999999999994</v>
      </c>
      <c r="R91" s="146"/>
      <c r="S91" s="51"/>
      <c r="T91" s="51"/>
      <c r="U91" s="51">
        <f>S91*SUMIF('Прайс цен'!Q:Q,R91,'Прайс цен'!S:S)</f>
        <v>0</v>
      </c>
      <c r="V91" s="51">
        <f t="shared" si="6"/>
        <v>0</v>
      </c>
      <c r="W91" s="146"/>
      <c r="X91" s="51"/>
      <c r="Y91" s="51"/>
      <c r="Z91" s="51">
        <f>X91*SUMIF('Прайс цен'!Q:Q,W91,'Прайс цен'!S:S)</f>
        <v>0</v>
      </c>
      <c r="AA91" s="64">
        <f t="shared" si="7"/>
        <v>0</v>
      </c>
      <c r="AB91" s="69">
        <f t="shared" si="8"/>
        <v>1680.565719</v>
      </c>
      <c r="AC91" s="70">
        <f t="shared" si="9"/>
        <v>59.22319999999999</v>
      </c>
      <c r="AD91" s="83"/>
      <c r="AE91" s="83"/>
      <c r="AF91" s="83"/>
      <c r="AG91" s="83"/>
    </row>
    <row r="92" spans="1:33" ht="13.5" customHeight="1">
      <c r="A92" s="53" t="s">
        <v>304</v>
      </c>
      <c r="B92" s="142" t="s">
        <v>348</v>
      </c>
      <c r="C92" s="51">
        <f>SUMIF('Прайс цен'!B:B,B92,'Прайс цен'!D:D)+SUMIF('передел арм.шипов'!B:B,B92,'передел арм.шипов'!L:M)</f>
        <v>341.959978</v>
      </c>
      <c r="D92" s="51">
        <f>SUMIF('Прайс цен'!B:B,B92,'Прайс цен'!E:E)+SUMIF('передел арм.шипов'!B:B,B92,'передел арм.шипов'!M:M)</f>
        <v>7.304</v>
      </c>
      <c r="E92" s="144"/>
      <c r="F92" s="60"/>
      <c r="G92" s="51">
        <f>(SUMIF('Прайс цен'!K:K,E92,'Прайс цен'!M:M)+SUMIF('передел арм.шипов'!Q:Q,E92,'передел арм.шипов'!AA:AA))*F92</f>
        <v>0</v>
      </c>
      <c r="H92" s="51">
        <f>(SUMIF('Прайс цен'!K:K,E92,'Прайс цен'!N:N)+SUMIF('передел арм.шипов'!Q:Q,E92,'передел арм.шипов'!AB:AB))*F92</f>
        <v>0</v>
      </c>
      <c r="I92" s="144"/>
      <c r="J92" s="60"/>
      <c r="K92" s="51">
        <f>(SUMIF('Прайс цен'!K:K,I92,'Прайс цен'!M:M)+SUMIF('передел арм.шипов'!Q:Q,I92,'передел арм.шипов'!AA:AA))*J92</f>
        <v>0</v>
      </c>
      <c r="L92" s="51">
        <f>(SUMIF('Прайс цен'!K:K,I92,'Прайс цен'!N:N)+SUMIF('передел арм.шипов'!Q:Q,I92,'передел арм.шипов'!AB:AB))*J92</f>
        <v>0</v>
      </c>
      <c r="M92" s="146" t="s">
        <v>377</v>
      </c>
      <c r="N92" s="51">
        <v>49.8</v>
      </c>
      <c r="O92" s="51">
        <v>0.7</v>
      </c>
      <c r="P92" s="51">
        <f>N92*SUMIF('Прайс цен'!Q:Q,M92,'Прайс цен'!S:S)</f>
        <v>1294.8</v>
      </c>
      <c r="Q92" s="51">
        <f t="shared" si="5"/>
        <v>49.099999999999994</v>
      </c>
      <c r="R92" s="146"/>
      <c r="S92" s="51"/>
      <c r="T92" s="51"/>
      <c r="U92" s="51">
        <f>S92*SUMIF('Прайс цен'!Q:Q,R92,'Прайс цен'!S:S)</f>
        <v>0</v>
      </c>
      <c r="V92" s="51">
        <f t="shared" si="6"/>
        <v>0</v>
      </c>
      <c r="W92" s="146"/>
      <c r="X92" s="51"/>
      <c r="Y92" s="51"/>
      <c r="Z92" s="51">
        <f>X92*SUMIF('Прайс цен'!Q:Q,W92,'Прайс цен'!S:S)</f>
        <v>0</v>
      </c>
      <c r="AA92" s="64">
        <f t="shared" si="7"/>
        <v>0</v>
      </c>
      <c r="AB92" s="69">
        <f t="shared" si="8"/>
        <v>1636.759978</v>
      </c>
      <c r="AC92" s="70">
        <f t="shared" si="9"/>
        <v>56.403999999999996</v>
      </c>
      <c r="AD92" s="83"/>
      <c r="AE92" s="83"/>
      <c r="AF92" s="83"/>
      <c r="AG92" s="83"/>
    </row>
    <row r="93" spans="1:33" ht="13.5" customHeight="1">
      <c r="A93" s="53" t="s">
        <v>326</v>
      </c>
      <c r="B93" s="142" t="s">
        <v>348</v>
      </c>
      <c r="C93" s="51">
        <f>SUMIF('Прайс цен'!B:B,B93,'Прайс цен'!D:D)+SUMIF('передел арм.шипов'!B:B,B93,'передел арм.шипов'!L:M)</f>
        <v>341.959978</v>
      </c>
      <c r="D93" s="51">
        <f>SUMIF('Прайс цен'!B:B,B93,'Прайс цен'!E:E)+SUMIF('передел арм.шипов'!B:B,B93,'передел арм.шипов'!M:M)</f>
        <v>7.304</v>
      </c>
      <c r="E93" s="144"/>
      <c r="F93" s="60"/>
      <c r="G93" s="51">
        <f>(SUMIF('Прайс цен'!K:K,E93,'Прайс цен'!M:M)+SUMIF('передел арм.шипов'!Q:Q,E93,'передел арм.шипов'!AA:AA))*F93</f>
        <v>0</v>
      </c>
      <c r="H93" s="51">
        <f>(SUMIF('Прайс цен'!K:K,E93,'Прайс цен'!N:N)+SUMIF('передел арм.шипов'!Q:Q,E93,'передел арм.шипов'!AB:AB))*F93</f>
        <v>0</v>
      </c>
      <c r="I93" s="144"/>
      <c r="J93" s="60"/>
      <c r="K93" s="51">
        <f>(SUMIF('Прайс цен'!K:K,I93,'Прайс цен'!M:M)+SUMIF('передел арм.шипов'!Q:Q,I93,'передел арм.шипов'!AA:AA))*J93</f>
        <v>0</v>
      </c>
      <c r="L93" s="51">
        <f>(SUMIF('Прайс цен'!K:K,I93,'Прайс цен'!N:N)+SUMIF('передел арм.шипов'!Q:Q,I93,'передел арм.шипов'!AB:AB))*J93</f>
        <v>0</v>
      </c>
      <c r="M93" s="146" t="s">
        <v>377</v>
      </c>
      <c r="N93" s="51">
        <v>49.8</v>
      </c>
      <c r="O93" s="51">
        <v>0.7</v>
      </c>
      <c r="P93" s="51">
        <f>N93*SUMIF('Прайс цен'!Q:Q,M93,'Прайс цен'!S:S)</f>
        <v>1294.8</v>
      </c>
      <c r="Q93" s="51">
        <f t="shared" si="5"/>
        <v>49.099999999999994</v>
      </c>
      <c r="R93" s="146"/>
      <c r="S93" s="51"/>
      <c r="T93" s="51"/>
      <c r="U93" s="51">
        <f>S93*SUMIF('Прайс цен'!Q:Q,R93,'Прайс цен'!S:S)</f>
        <v>0</v>
      </c>
      <c r="V93" s="51">
        <f t="shared" si="6"/>
        <v>0</v>
      </c>
      <c r="W93" s="146"/>
      <c r="X93" s="51"/>
      <c r="Y93" s="51"/>
      <c r="Z93" s="51">
        <f>X93*SUMIF('Прайс цен'!Q:Q,W93,'Прайс цен'!S:S)</f>
        <v>0</v>
      </c>
      <c r="AA93" s="64">
        <f t="shared" si="7"/>
        <v>0</v>
      </c>
      <c r="AB93" s="69">
        <f t="shared" si="8"/>
        <v>1636.759978</v>
      </c>
      <c r="AC93" s="70">
        <f t="shared" si="9"/>
        <v>56.403999999999996</v>
      </c>
      <c r="AD93" s="83"/>
      <c r="AE93" s="83"/>
      <c r="AF93" s="83"/>
      <c r="AG93" s="83"/>
    </row>
    <row r="94" spans="1:33" ht="13.5" customHeight="1">
      <c r="A94" s="53" t="s">
        <v>309</v>
      </c>
      <c r="B94" s="142" t="s">
        <v>343</v>
      </c>
      <c r="C94" s="51">
        <f>SUMIF('Прайс цен'!B:B,B94,'Прайс цен'!D:D)+SUMIF('передел арм.шипов'!B:B,B94,'передел арм.шипов'!L:M)</f>
        <v>324.685442</v>
      </c>
      <c r="D94" s="51">
        <f>SUMIF('Прайс цен'!B:B,B94,'Прайс цен'!E:E)+SUMIF('передел арм.шипов'!B:B,B94,'передел арм.шипов'!M:M)</f>
        <v>7.2481</v>
      </c>
      <c r="E94" s="144"/>
      <c r="F94" s="60"/>
      <c r="G94" s="51">
        <f>(SUMIF('Прайс цен'!K:K,E94,'Прайс цен'!M:M)+SUMIF('передел арм.шипов'!Q:Q,E94,'передел арм.шипов'!AA:AA))*F94</f>
        <v>0</v>
      </c>
      <c r="H94" s="51">
        <f>(SUMIF('Прайс цен'!K:K,E94,'Прайс цен'!N:N)+SUMIF('передел арм.шипов'!Q:Q,E94,'передел арм.шипов'!AB:AB))*F94</f>
        <v>0</v>
      </c>
      <c r="I94" s="144"/>
      <c r="J94" s="60"/>
      <c r="K94" s="51">
        <f>(SUMIF('Прайс цен'!K:K,I94,'Прайс цен'!M:M)+SUMIF('передел арм.шипов'!Q:Q,I94,'передел арм.шипов'!AA:AA))*J94</f>
        <v>0</v>
      </c>
      <c r="L94" s="51">
        <f>(SUMIF('Прайс цен'!K:K,I94,'Прайс цен'!N:N)+SUMIF('передел арм.шипов'!Q:Q,I94,'передел арм.шипов'!AB:AB))*J94</f>
        <v>0</v>
      </c>
      <c r="M94" s="146" t="s">
        <v>377</v>
      </c>
      <c r="N94" s="51">
        <v>49.8</v>
      </c>
      <c r="O94" s="51">
        <v>0.7</v>
      </c>
      <c r="P94" s="51">
        <f>N94*SUMIF('Прайс цен'!Q:Q,M94,'Прайс цен'!S:S)</f>
        <v>1294.8</v>
      </c>
      <c r="Q94" s="51">
        <f t="shared" si="5"/>
        <v>49.099999999999994</v>
      </c>
      <c r="R94" s="146"/>
      <c r="S94" s="51"/>
      <c r="T94" s="51"/>
      <c r="U94" s="51">
        <f>S94*SUMIF('Прайс цен'!Q:Q,R94,'Прайс цен'!S:S)</f>
        <v>0</v>
      </c>
      <c r="V94" s="51">
        <f t="shared" si="6"/>
        <v>0</v>
      </c>
      <c r="W94" s="146"/>
      <c r="X94" s="51"/>
      <c r="Y94" s="51"/>
      <c r="Z94" s="51">
        <f>X94*SUMIF('Прайс цен'!Q:Q,W94,'Прайс цен'!S:S)</f>
        <v>0</v>
      </c>
      <c r="AA94" s="64">
        <f t="shared" si="7"/>
        <v>0</v>
      </c>
      <c r="AB94" s="69">
        <f t="shared" si="8"/>
        <v>1619.485442</v>
      </c>
      <c r="AC94" s="70">
        <f t="shared" si="9"/>
        <v>56.348099999999995</v>
      </c>
      <c r="AD94" s="83"/>
      <c r="AE94" s="83"/>
      <c r="AF94" s="83"/>
      <c r="AG94" s="83"/>
    </row>
    <row r="95" spans="1:33" ht="13.5" customHeight="1">
      <c r="A95" s="53" t="s">
        <v>318</v>
      </c>
      <c r="B95" s="142" t="s">
        <v>343</v>
      </c>
      <c r="C95" s="51">
        <f>SUMIF('Прайс цен'!B:B,B95,'Прайс цен'!D:D)+SUMIF('передел арм.шипов'!B:B,B95,'передел арм.шипов'!L:M)</f>
        <v>324.685442</v>
      </c>
      <c r="D95" s="51">
        <f>SUMIF('Прайс цен'!B:B,B95,'Прайс цен'!E:E)+SUMIF('передел арм.шипов'!B:B,B95,'передел арм.шипов'!M:M)</f>
        <v>7.2481</v>
      </c>
      <c r="E95" s="144"/>
      <c r="F95" s="60"/>
      <c r="G95" s="51">
        <f>(SUMIF('Прайс цен'!K:K,E95,'Прайс цен'!M:M)+SUMIF('передел арм.шипов'!Q:Q,E95,'передел арм.шипов'!AA:AA))*F95</f>
        <v>0</v>
      </c>
      <c r="H95" s="51">
        <f>(SUMIF('Прайс цен'!K:K,E95,'Прайс цен'!N:N)+SUMIF('передел арм.шипов'!Q:Q,E95,'передел арм.шипов'!AB:AB))*F95</f>
        <v>0</v>
      </c>
      <c r="I95" s="144"/>
      <c r="J95" s="60"/>
      <c r="K95" s="51">
        <f>(SUMIF('Прайс цен'!K:K,I95,'Прайс цен'!M:M)+SUMIF('передел арм.шипов'!Q:Q,I95,'передел арм.шипов'!AA:AA))*J95</f>
        <v>0</v>
      </c>
      <c r="L95" s="51">
        <f>(SUMIF('Прайс цен'!K:K,I95,'Прайс цен'!N:N)+SUMIF('передел арм.шипов'!Q:Q,I95,'передел арм.шипов'!AB:AB))*J95</f>
        <v>0</v>
      </c>
      <c r="M95" s="146" t="s">
        <v>377</v>
      </c>
      <c r="N95" s="51">
        <v>49.8</v>
      </c>
      <c r="O95" s="51">
        <v>0.7</v>
      </c>
      <c r="P95" s="51">
        <f>N95*SUMIF('Прайс цен'!Q:Q,M95,'Прайс цен'!S:S)</f>
        <v>1294.8</v>
      </c>
      <c r="Q95" s="51">
        <f t="shared" si="5"/>
        <v>49.099999999999994</v>
      </c>
      <c r="R95" s="146"/>
      <c r="S95" s="51"/>
      <c r="T95" s="51"/>
      <c r="U95" s="51">
        <f>S95*SUMIF('Прайс цен'!Q:Q,R95,'Прайс цен'!S:S)</f>
        <v>0</v>
      </c>
      <c r="V95" s="51">
        <f t="shared" si="6"/>
        <v>0</v>
      </c>
      <c r="W95" s="146"/>
      <c r="X95" s="51"/>
      <c r="Y95" s="51"/>
      <c r="Z95" s="51">
        <f>X95*SUMIF('Прайс цен'!Q:Q,W95,'Прайс цен'!S:S)</f>
        <v>0</v>
      </c>
      <c r="AA95" s="64">
        <f t="shared" si="7"/>
        <v>0</v>
      </c>
      <c r="AB95" s="69">
        <f t="shared" si="8"/>
        <v>1619.485442</v>
      </c>
      <c r="AC95" s="70">
        <f t="shared" si="9"/>
        <v>56.348099999999995</v>
      </c>
      <c r="AD95" s="83"/>
      <c r="AE95" s="83"/>
      <c r="AF95" s="83"/>
      <c r="AG95" s="83"/>
    </row>
    <row r="96" spans="1:33" ht="13.5" customHeight="1">
      <c r="A96" s="53" t="s">
        <v>73</v>
      </c>
      <c r="B96" s="142"/>
      <c r="C96" s="51">
        <f>SUMIF('Прайс цен'!B:B,B96,'Прайс цен'!D:D)+SUMIF('передел арм.шипов'!B:B,B96,'передел арм.шипов'!L:M)</f>
        <v>0</v>
      </c>
      <c r="D96" s="51">
        <f>SUMIF('Прайс цен'!B:B,B96,'Прайс цен'!E:E)+SUMIF('передел арм.шипов'!B:B,B96,'передел арм.шипов'!M:M)</f>
        <v>0</v>
      </c>
      <c r="E96" s="144"/>
      <c r="F96" s="60"/>
      <c r="G96" s="51">
        <f>(SUMIF('Прайс цен'!K:K,E96,'Прайс цен'!M:M)+SUMIF('передел арм.шипов'!Q:Q,E96,'передел арм.шипов'!AA:AA))*F96</f>
        <v>0</v>
      </c>
      <c r="H96" s="51">
        <f>(SUMIF('Прайс цен'!K:K,E96,'Прайс цен'!N:N)+SUMIF('передел арм.шипов'!Q:Q,E96,'передел арм.шипов'!AB:AB))*F96</f>
        <v>0</v>
      </c>
      <c r="I96" s="144"/>
      <c r="J96" s="60"/>
      <c r="K96" s="51">
        <f>(SUMIF('Прайс цен'!K:K,I96,'Прайс цен'!M:M)+SUMIF('передел арм.шипов'!Q:Q,I96,'передел арм.шипов'!AA:AA))*J96</f>
        <v>0</v>
      </c>
      <c r="L96" s="51">
        <f>(SUMIF('Прайс цен'!K:K,I96,'Прайс цен'!N:N)+SUMIF('передел арм.шипов'!Q:Q,I96,'передел арм.шипов'!AB:AB))*J96</f>
        <v>0</v>
      </c>
      <c r="M96" s="146"/>
      <c r="N96" s="51"/>
      <c r="O96" s="51"/>
      <c r="P96" s="51">
        <f>N96*SUMIF('Прайс цен'!Q:Q,M96,'Прайс цен'!S:S)</f>
        <v>0</v>
      </c>
      <c r="Q96" s="51">
        <f t="shared" si="5"/>
        <v>0</v>
      </c>
      <c r="R96" s="146"/>
      <c r="S96" s="51"/>
      <c r="T96" s="51"/>
      <c r="U96" s="51">
        <f>S96*SUMIF('Прайс цен'!Q:Q,R96,'Прайс цен'!S:S)</f>
        <v>0</v>
      </c>
      <c r="V96" s="51">
        <f t="shared" si="6"/>
        <v>0</v>
      </c>
      <c r="W96" s="146"/>
      <c r="X96" s="51"/>
      <c r="Y96" s="51"/>
      <c r="Z96" s="51">
        <f>X96*SUMIF('Прайс цен'!Q:Q,W96,'Прайс цен'!S:S)</f>
        <v>0</v>
      </c>
      <c r="AA96" s="64">
        <f t="shared" si="7"/>
        <v>0</v>
      </c>
      <c r="AB96" s="69">
        <f t="shared" si="8"/>
        <v>0</v>
      </c>
      <c r="AC96" s="70">
        <f t="shared" si="9"/>
        <v>0</v>
      </c>
      <c r="AD96" s="83"/>
      <c r="AE96" s="83"/>
      <c r="AF96" s="83"/>
      <c r="AG96" s="83"/>
    </row>
    <row r="97" spans="1:33" ht="13.5" customHeight="1">
      <c r="A97" s="53" t="s">
        <v>289</v>
      </c>
      <c r="B97" s="142"/>
      <c r="C97" s="51">
        <f>SUMIF('Прайс цен'!B:B,B97,'Прайс цен'!D:D)+SUMIF('передел арм.шипов'!B:B,B97,'передел арм.шипов'!L:M)</f>
        <v>0</v>
      </c>
      <c r="D97" s="51">
        <f>SUMIF('Прайс цен'!B:B,B97,'Прайс цен'!E:E)+SUMIF('передел арм.шипов'!B:B,B97,'передел арм.шипов'!M:M)</f>
        <v>0</v>
      </c>
      <c r="E97" s="144"/>
      <c r="F97" s="60"/>
      <c r="G97" s="51">
        <f>(SUMIF('Прайс цен'!K:K,E97,'Прайс цен'!M:M)+SUMIF('передел арм.шипов'!Q:Q,E97,'передел арм.шипов'!AA:AA))*F97</f>
        <v>0</v>
      </c>
      <c r="H97" s="51">
        <f>(SUMIF('Прайс цен'!K:K,E97,'Прайс цен'!N:N)+SUMIF('передел арм.шипов'!Q:Q,E97,'передел арм.шипов'!AB:AB))*F97</f>
        <v>0</v>
      </c>
      <c r="I97" s="144"/>
      <c r="J97" s="60"/>
      <c r="K97" s="51">
        <f>(SUMIF('Прайс цен'!K:K,I97,'Прайс цен'!M:M)+SUMIF('передел арм.шипов'!Q:Q,I97,'передел арм.шипов'!AA:AA))*J97</f>
        <v>0</v>
      </c>
      <c r="L97" s="51">
        <f>(SUMIF('Прайс цен'!K:K,I97,'Прайс цен'!N:N)+SUMIF('передел арм.шипов'!Q:Q,I97,'передел арм.шипов'!AB:AB))*J97</f>
        <v>0</v>
      </c>
      <c r="M97" s="146" t="s">
        <v>377</v>
      </c>
      <c r="N97" s="51">
        <v>40.2</v>
      </c>
      <c r="O97" s="51">
        <v>0.8</v>
      </c>
      <c r="P97" s="51">
        <f>N97*SUMIF('Прайс цен'!Q:Q,M97,'Прайс цен'!S:S)</f>
        <v>1045.2</v>
      </c>
      <c r="Q97" s="51">
        <f t="shared" si="5"/>
        <v>39.400000000000006</v>
      </c>
      <c r="R97" s="146"/>
      <c r="S97" s="51"/>
      <c r="T97" s="51"/>
      <c r="U97" s="51">
        <f>S97*SUMIF('Прайс цен'!Q:Q,R97,'Прайс цен'!S:S)</f>
        <v>0</v>
      </c>
      <c r="V97" s="51">
        <f t="shared" si="6"/>
        <v>0</v>
      </c>
      <c r="W97" s="146"/>
      <c r="X97" s="51"/>
      <c r="Y97" s="51"/>
      <c r="Z97" s="51">
        <f>X97*SUMIF('Прайс цен'!Q:Q,W97,'Прайс цен'!S:S)</f>
        <v>0</v>
      </c>
      <c r="AA97" s="64">
        <f t="shared" si="7"/>
        <v>0</v>
      </c>
      <c r="AB97" s="69">
        <f t="shared" si="8"/>
        <v>1045.2</v>
      </c>
      <c r="AC97" s="70">
        <f t="shared" si="9"/>
        <v>39.400000000000006</v>
      </c>
      <c r="AD97" s="83"/>
      <c r="AE97" s="83"/>
      <c r="AF97" s="83"/>
      <c r="AG97" s="83"/>
    </row>
    <row r="98" spans="1:33" ht="13.5" customHeight="1">
      <c r="A98" s="53" t="s">
        <v>296</v>
      </c>
      <c r="B98" s="142"/>
      <c r="C98" s="51">
        <f>SUMIF('Прайс цен'!B:B,B98,'Прайс цен'!D:D)+SUMIF('передел арм.шипов'!B:B,B98,'передел арм.шипов'!L:M)</f>
        <v>0</v>
      </c>
      <c r="D98" s="51">
        <f>SUMIF('Прайс цен'!B:B,B98,'Прайс цен'!E:E)+SUMIF('передел арм.шипов'!B:B,B98,'передел арм.шипов'!M:M)</f>
        <v>0</v>
      </c>
      <c r="E98" s="144"/>
      <c r="F98" s="60"/>
      <c r="G98" s="51">
        <f>(SUMIF('Прайс цен'!K:K,E98,'Прайс цен'!M:M)+SUMIF('передел арм.шипов'!Q:Q,E98,'передел арм.шипов'!AA:AA))*F98</f>
        <v>0</v>
      </c>
      <c r="H98" s="51">
        <f>(SUMIF('Прайс цен'!K:K,E98,'Прайс цен'!N:N)+SUMIF('передел арм.шипов'!Q:Q,E98,'передел арм.шипов'!AB:AB))*F98</f>
        <v>0</v>
      </c>
      <c r="I98" s="144"/>
      <c r="J98" s="60"/>
      <c r="K98" s="51">
        <f>(SUMIF('Прайс цен'!K:K,I98,'Прайс цен'!M:M)+SUMIF('передел арм.шипов'!Q:Q,I98,'передел арм.шипов'!AA:AA))*J98</f>
        <v>0</v>
      </c>
      <c r="L98" s="51">
        <f>(SUMIF('Прайс цен'!K:K,I98,'Прайс цен'!N:N)+SUMIF('передел арм.шипов'!Q:Q,I98,'передел арм.шипов'!AB:AB))*J98</f>
        <v>0</v>
      </c>
      <c r="M98" s="146" t="s">
        <v>377</v>
      </c>
      <c r="N98" s="51">
        <v>51.1</v>
      </c>
      <c r="O98" s="51">
        <v>0.7</v>
      </c>
      <c r="P98" s="51">
        <f>N98*SUMIF('Прайс цен'!Q:Q,M98,'Прайс цен'!S:S)</f>
        <v>1328.6000000000001</v>
      </c>
      <c r="Q98" s="51">
        <f t="shared" si="5"/>
        <v>50.4</v>
      </c>
      <c r="R98" s="146"/>
      <c r="S98" s="51"/>
      <c r="T98" s="51"/>
      <c r="U98" s="51">
        <f>S98*SUMIF('Прайс цен'!Q:Q,R98,'Прайс цен'!S:S)</f>
        <v>0</v>
      </c>
      <c r="V98" s="51">
        <f t="shared" si="6"/>
        <v>0</v>
      </c>
      <c r="W98" s="146"/>
      <c r="X98" s="51"/>
      <c r="Y98" s="51"/>
      <c r="Z98" s="51">
        <f>X98*SUMIF('Прайс цен'!Q:Q,W98,'Прайс цен'!S:S)</f>
        <v>0</v>
      </c>
      <c r="AA98" s="64">
        <f t="shared" si="7"/>
        <v>0</v>
      </c>
      <c r="AB98" s="69">
        <f t="shared" si="8"/>
        <v>1328.6000000000001</v>
      </c>
      <c r="AC98" s="70">
        <f t="shared" si="9"/>
        <v>50.4</v>
      </c>
      <c r="AD98" s="83"/>
      <c r="AE98" s="83"/>
      <c r="AF98" s="83"/>
      <c r="AG98" s="83"/>
    </row>
    <row r="99" spans="1:33" ht="13.5" customHeight="1">
      <c r="A99" s="53" t="s">
        <v>226</v>
      </c>
      <c r="B99" s="142"/>
      <c r="C99" s="51">
        <f>SUMIF('Прайс цен'!B:B,B99,'Прайс цен'!D:D)+SUMIF('передел арм.шипов'!B:B,B99,'передел арм.шипов'!L:M)</f>
        <v>0</v>
      </c>
      <c r="D99" s="51">
        <f>SUMIF('Прайс цен'!B:B,B99,'Прайс цен'!E:E)+SUMIF('передел арм.шипов'!B:B,B99,'передел арм.шипов'!M:M)</f>
        <v>0</v>
      </c>
      <c r="E99" s="144"/>
      <c r="F99" s="60"/>
      <c r="G99" s="51">
        <f>(SUMIF('Прайс цен'!K:K,E99,'Прайс цен'!M:M)+SUMIF('передел арм.шипов'!Q:Q,E99,'передел арм.шипов'!AA:AA))*F99</f>
        <v>0</v>
      </c>
      <c r="H99" s="51">
        <f>(SUMIF('Прайс цен'!K:K,E99,'Прайс цен'!N:N)+SUMIF('передел арм.шипов'!Q:Q,E99,'передел арм.шипов'!AB:AB))*F99</f>
        <v>0</v>
      </c>
      <c r="I99" s="144"/>
      <c r="J99" s="60"/>
      <c r="K99" s="51">
        <f>(SUMIF('Прайс цен'!K:K,I99,'Прайс цен'!M:M)+SUMIF('передел арм.шипов'!Q:Q,I99,'передел арм.шипов'!AA:AA))*J99</f>
        <v>0</v>
      </c>
      <c r="L99" s="51">
        <f>(SUMIF('Прайс цен'!K:K,I99,'Прайс цен'!N:N)+SUMIF('передел арм.шипов'!Q:Q,I99,'передел арм.шипов'!AB:AB))*J99</f>
        <v>0</v>
      </c>
      <c r="M99" s="146" t="s">
        <v>377</v>
      </c>
      <c r="N99" s="51">
        <v>41.36</v>
      </c>
      <c r="O99" s="51">
        <v>0.7</v>
      </c>
      <c r="P99" s="51">
        <f>N99*SUMIF('Прайс цен'!Q:Q,M99,'Прайс цен'!S:S)</f>
        <v>1075.36</v>
      </c>
      <c r="Q99" s="51">
        <f t="shared" si="5"/>
        <v>40.66</v>
      </c>
      <c r="R99" s="146"/>
      <c r="S99" s="51"/>
      <c r="T99" s="51"/>
      <c r="U99" s="51">
        <f>S99*SUMIF('Прайс цен'!Q:Q,R99,'Прайс цен'!S:S)</f>
        <v>0</v>
      </c>
      <c r="V99" s="51">
        <f t="shared" si="6"/>
        <v>0</v>
      </c>
      <c r="W99" s="146"/>
      <c r="X99" s="51"/>
      <c r="Y99" s="51"/>
      <c r="Z99" s="51">
        <f>X99*SUMIF('Прайс цен'!Q:Q,W99,'Прайс цен'!S:S)</f>
        <v>0</v>
      </c>
      <c r="AA99" s="64">
        <f t="shared" si="7"/>
        <v>0</v>
      </c>
      <c r="AB99" s="69">
        <f t="shared" si="8"/>
        <v>1075.36</v>
      </c>
      <c r="AC99" s="70">
        <f t="shared" si="9"/>
        <v>40.66</v>
      </c>
      <c r="AD99" s="83"/>
      <c r="AE99" s="83"/>
      <c r="AF99" s="83"/>
      <c r="AG99" s="83"/>
    </row>
    <row r="100" spans="1:33" ht="13.5" customHeight="1">
      <c r="A100" s="53" t="s">
        <v>227</v>
      </c>
      <c r="B100" s="142"/>
      <c r="C100" s="51">
        <f>SUMIF('Прайс цен'!B:B,B100,'Прайс цен'!D:D)+SUMIF('передел арм.шипов'!B:B,B100,'передел арм.шипов'!L:M)</f>
        <v>0</v>
      </c>
      <c r="D100" s="51">
        <f>SUMIF('Прайс цен'!B:B,B100,'Прайс цен'!E:E)+SUMIF('передел арм.шипов'!B:B,B100,'передел арм.шипов'!M:M)</f>
        <v>0</v>
      </c>
      <c r="E100" s="144"/>
      <c r="F100" s="60"/>
      <c r="G100" s="51">
        <f>(SUMIF('Прайс цен'!K:K,E100,'Прайс цен'!M:M)+SUMIF('передел арм.шипов'!Q:Q,E100,'передел арм.шипов'!AA:AA))*F100</f>
        <v>0</v>
      </c>
      <c r="H100" s="51">
        <f>(SUMIF('Прайс цен'!K:K,E100,'Прайс цен'!N:N)+SUMIF('передел арм.шипов'!Q:Q,E100,'передел арм.шипов'!AB:AB))*F100</f>
        <v>0</v>
      </c>
      <c r="I100" s="144"/>
      <c r="J100" s="60"/>
      <c r="K100" s="51">
        <f>(SUMIF('Прайс цен'!K:K,I100,'Прайс цен'!M:M)+SUMIF('передел арм.шипов'!Q:Q,I100,'передел арм.шипов'!AA:AA))*J100</f>
        <v>0</v>
      </c>
      <c r="L100" s="51">
        <f>(SUMIF('Прайс цен'!K:K,I100,'Прайс цен'!N:N)+SUMIF('передел арм.шипов'!Q:Q,I100,'передел арм.шипов'!AB:AB))*J100</f>
        <v>0</v>
      </c>
      <c r="M100" s="146" t="s">
        <v>377</v>
      </c>
      <c r="N100" s="51">
        <v>45.87</v>
      </c>
      <c r="O100" s="51">
        <v>0.7</v>
      </c>
      <c r="P100" s="51">
        <f>N100*SUMIF('Прайс цен'!Q:Q,M100,'Прайс цен'!S:S)</f>
        <v>1192.62</v>
      </c>
      <c r="Q100" s="51">
        <f t="shared" si="5"/>
        <v>45.169999999999995</v>
      </c>
      <c r="R100" s="146"/>
      <c r="S100" s="51"/>
      <c r="T100" s="51"/>
      <c r="U100" s="51">
        <f>S100*SUMIF('Прайс цен'!Q:Q,R100,'Прайс цен'!S:S)</f>
        <v>0</v>
      </c>
      <c r="V100" s="51">
        <f t="shared" si="6"/>
        <v>0</v>
      </c>
      <c r="W100" s="146"/>
      <c r="X100" s="51"/>
      <c r="Y100" s="51"/>
      <c r="Z100" s="51">
        <f>X100*SUMIF('Прайс цен'!Q:Q,W100,'Прайс цен'!S:S)</f>
        <v>0</v>
      </c>
      <c r="AA100" s="64">
        <f t="shared" si="7"/>
        <v>0</v>
      </c>
      <c r="AB100" s="69">
        <f t="shared" si="8"/>
        <v>1192.62</v>
      </c>
      <c r="AC100" s="70">
        <f t="shared" si="9"/>
        <v>45.169999999999995</v>
      </c>
      <c r="AD100" s="83"/>
      <c r="AE100" s="83"/>
      <c r="AF100" s="83"/>
      <c r="AG100" s="83"/>
    </row>
    <row r="101" spans="1:33" ht="13.5" customHeight="1">
      <c r="A101" s="53" t="s">
        <v>224</v>
      </c>
      <c r="B101" s="142"/>
      <c r="C101" s="51">
        <f>SUMIF('Прайс цен'!B:B,B101,'Прайс цен'!D:D)+SUMIF('передел арм.шипов'!B:B,B101,'передел арм.шипов'!L:M)</f>
        <v>0</v>
      </c>
      <c r="D101" s="51">
        <f>SUMIF('Прайс цен'!B:B,B101,'Прайс цен'!E:E)+SUMIF('передел арм.шипов'!B:B,B101,'передел арм.шипов'!M:M)</f>
        <v>0</v>
      </c>
      <c r="E101" s="144"/>
      <c r="F101" s="60"/>
      <c r="G101" s="51">
        <f>(SUMIF('Прайс цен'!K:K,E101,'Прайс цен'!M:M)+SUMIF('передел арм.шипов'!Q:Q,E101,'передел арм.шипов'!AA:AA))*F101</f>
        <v>0</v>
      </c>
      <c r="H101" s="51">
        <f>(SUMIF('Прайс цен'!K:K,E101,'Прайс цен'!N:N)+SUMIF('передел арм.шипов'!Q:Q,E101,'передел арм.шипов'!AB:AB))*F101</f>
        <v>0</v>
      </c>
      <c r="I101" s="144"/>
      <c r="J101" s="60"/>
      <c r="K101" s="51">
        <f>(SUMIF('Прайс цен'!K:K,I101,'Прайс цен'!M:M)+SUMIF('передел арм.шипов'!Q:Q,I101,'передел арм.шипов'!AA:AA))*J101</f>
        <v>0</v>
      </c>
      <c r="L101" s="51">
        <f>(SUMIF('Прайс цен'!K:K,I101,'Прайс цен'!N:N)+SUMIF('передел арм.шипов'!Q:Q,I101,'передел арм.шипов'!AB:AB))*J101</f>
        <v>0</v>
      </c>
      <c r="M101" s="146" t="s">
        <v>377</v>
      </c>
      <c r="N101" s="51">
        <v>48.74</v>
      </c>
      <c r="O101" s="51">
        <v>0.7</v>
      </c>
      <c r="P101" s="51">
        <f>N101*SUMIF('Прайс цен'!Q:Q,M101,'Прайс цен'!S:S)</f>
        <v>1267.24</v>
      </c>
      <c r="Q101" s="51">
        <f t="shared" si="5"/>
        <v>48.04</v>
      </c>
      <c r="R101" s="146"/>
      <c r="S101" s="51"/>
      <c r="T101" s="51"/>
      <c r="U101" s="51">
        <f>S101*SUMIF('Прайс цен'!Q:Q,R101,'Прайс цен'!S:S)</f>
        <v>0</v>
      </c>
      <c r="V101" s="51">
        <f t="shared" si="6"/>
        <v>0</v>
      </c>
      <c r="W101" s="146"/>
      <c r="X101" s="51"/>
      <c r="Y101" s="51"/>
      <c r="Z101" s="51">
        <f>X101*SUMIF('Прайс цен'!Q:Q,W101,'Прайс цен'!S:S)</f>
        <v>0</v>
      </c>
      <c r="AA101" s="64">
        <f t="shared" si="7"/>
        <v>0</v>
      </c>
      <c r="AB101" s="69">
        <f t="shared" si="8"/>
        <v>1267.24</v>
      </c>
      <c r="AC101" s="70">
        <f t="shared" si="9"/>
        <v>48.04</v>
      </c>
      <c r="AD101" s="83"/>
      <c r="AE101" s="83"/>
      <c r="AF101" s="83"/>
      <c r="AG101" s="83"/>
    </row>
    <row r="102" spans="1:33" ht="13.5" customHeight="1">
      <c r="A102" s="53" t="s">
        <v>225</v>
      </c>
      <c r="B102" s="142"/>
      <c r="C102" s="51">
        <f>SUMIF('Прайс цен'!B:B,B102,'Прайс цен'!D:D)+SUMIF('передел арм.шипов'!B:B,B102,'передел арм.шипов'!L:M)</f>
        <v>0</v>
      </c>
      <c r="D102" s="51">
        <f>SUMIF('Прайс цен'!B:B,B102,'Прайс цен'!E:E)+SUMIF('передел арм.шипов'!B:B,B102,'передел арм.шипов'!M:M)</f>
        <v>0</v>
      </c>
      <c r="E102" s="144"/>
      <c r="F102" s="60"/>
      <c r="G102" s="51">
        <f>(SUMIF('Прайс цен'!K:K,E102,'Прайс цен'!M:M)+SUMIF('передел арм.шипов'!Q:Q,E102,'передел арм.шипов'!AA:AA))*F102</f>
        <v>0</v>
      </c>
      <c r="H102" s="51">
        <f>(SUMIF('Прайс цен'!K:K,E102,'Прайс цен'!N:N)+SUMIF('передел арм.шипов'!Q:Q,E102,'передел арм.шипов'!AB:AB))*F102</f>
        <v>0</v>
      </c>
      <c r="I102" s="144"/>
      <c r="J102" s="60"/>
      <c r="K102" s="51">
        <f>(SUMIF('Прайс цен'!K:K,I102,'Прайс цен'!M:M)+SUMIF('передел арм.шипов'!Q:Q,I102,'передел арм.шипов'!AA:AA))*J102</f>
        <v>0</v>
      </c>
      <c r="L102" s="51">
        <f>(SUMIF('Прайс цен'!K:K,I102,'Прайс цен'!N:N)+SUMIF('передел арм.шипов'!Q:Q,I102,'передел арм.шипов'!AB:AB))*J102</f>
        <v>0</v>
      </c>
      <c r="M102" s="146" t="s">
        <v>377</v>
      </c>
      <c r="N102" s="51">
        <v>49.1</v>
      </c>
      <c r="O102" s="51">
        <v>0.7</v>
      </c>
      <c r="P102" s="51">
        <f>N102*SUMIF('Прайс цен'!Q:Q,M102,'Прайс цен'!S:S)</f>
        <v>1276.6000000000001</v>
      </c>
      <c r="Q102" s="51">
        <f t="shared" si="5"/>
        <v>48.4</v>
      </c>
      <c r="R102" s="146"/>
      <c r="S102" s="51"/>
      <c r="T102" s="51"/>
      <c r="U102" s="51">
        <f>S102*SUMIF('Прайс цен'!Q:Q,R102,'Прайс цен'!S:S)</f>
        <v>0</v>
      </c>
      <c r="V102" s="51">
        <f t="shared" si="6"/>
        <v>0</v>
      </c>
      <c r="W102" s="146"/>
      <c r="X102" s="51"/>
      <c r="Y102" s="51"/>
      <c r="Z102" s="51">
        <f>X102*SUMIF('Прайс цен'!Q:Q,W102,'Прайс цен'!S:S)</f>
        <v>0</v>
      </c>
      <c r="AA102" s="64">
        <f t="shared" si="7"/>
        <v>0</v>
      </c>
      <c r="AB102" s="69">
        <f t="shared" si="8"/>
        <v>1276.6000000000001</v>
      </c>
      <c r="AC102" s="70">
        <f t="shared" si="9"/>
        <v>48.4</v>
      </c>
      <c r="AD102" s="83"/>
      <c r="AE102" s="83"/>
      <c r="AF102" s="83"/>
      <c r="AG102" s="83"/>
    </row>
    <row r="103" spans="1:33" ht="13.5" customHeight="1">
      <c r="A103" s="53" t="s">
        <v>222</v>
      </c>
      <c r="B103" s="142"/>
      <c r="C103" s="51">
        <f>SUMIF('Прайс цен'!B:B,B103,'Прайс цен'!D:D)+SUMIF('передел арм.шипов'!B:B,B103,'передел арм.шипов'!L:M)</f>
        <v>0</v>
      </c>
      <c r="D103" s="51">
        <f>SUMIF('Прайс цен'!B:B,B103,'Прайс цен'!E:E)+SUMIF('передел арм.шипов'!B:B,B103,'передел арм.шипов'!M:M)</f>
        <v>0</v>
      </c>
      <c r="E103" s="144"/>
      <c r="F103" s="60"/>
      <c r="G103" s="51">
        <f>(SUMIF('Прайс цен'!K:K,E103,'Прайс цен'!M:M)+SUMIF('передел арм.шипов'!Q:Q,E103,'передел арм.шипов'!AA:AA))*F103</f>
        <v>0</v>
      </c>
      <c r="H103" s="51">
        <f>(SUMIF('Прайс цен'!K:K,E103,'Прайс цен'!N:N)+SUMIF('передел арм.шипов'!Q:Q,E103,'передел арм.шипов'!AB:AB))*F103</f>
        <v>0</v>
      </c>
      <c r="I103" s="144"/>
      <c r="J103" s="60"/>
      <c r="K103" s="51">
        <f>(SUMIF('Прайс цен'!K:K,I103,'Прайс цен'!M:M)+SUMIF('передел арм.шипов'!Q:Q,I103,'передел арм.шипов'!AA:AA))*J103</f>
        <v>0</v>
      </c>
      <c r="L103" s="51">
        <f>(SUMIF('Прайс цен'!K:K,I103,'Прайс цен'!N:N)+SUMIF('передел арм.шипов'!Q:Q,I103,'передел арм.шипов'!AB:AB))*J103</f>
        <v>0</v>
      </c>
      <c r="M103" s="146" t="s">
        <v>377</v>
      </c>
      <c r="N103" s="51">
        <v>32.75</v>
      </c>
      <c r="O103" s="51">
        <v>0.35</v>
      </c>
      <c r="P103" s="51">
        <f>N103*SUMIF('Прайс цен'!Q:Q,M103,'Прайс цен'!S:S)</f>
        <v>851.5</v>
      </c>
      <c r="Q103" s="51">
        <f t="shared" si="5"/>
        <v>32.4</v>
      </c>
      <c r="R103" s="146"/>
      <c r="S103" s="51"/>
      <c r="T103" s="51"/>
      <c r="U103" s="51">
        <f>S103*SUMIF('Прайс цен'!Q:Q,R103,'Прайс цен'!S:S)</f>
        <v>0</v>
      </c>
      <c r="V103" s="51">
        <f t="shared" si="6"/>
        <v>0</v>
      </c>
      <c r="W103" s="146"/>
      <c r="X103" s="51"/>
      <c r="Y103" s="51"/>
      <c r="Z103" s="51">
        <f>X103*SUMIF('Прайс цен'!Q:Q,W103,'Прайс цен'!S:S)</f>
        <v>0</v>
      </c>
      <c r="AA103" s="64">
        <f t="shared" si="7"/>
        <v>0</v>
      </c>
      <c r="AB103" s="69">
        <f t="shared" si="8"/>
        <v>851.5</v>
      </c>
      <c r="AC103" s="70">
        <f t="shared" si="9"/>
        <v>32.4</v>
      </c>
      <c r="AD103" s="83"/>
      <c r="AE103" s="83"/>
      <c r="AF103" s="83"/>
      <c r="AG103" s="83"/>
    </row>
    <row r="104" spans="1:33" ht="13.5" customHeight="1">
      <c r="A104" s="53" t="s">
        <v>74</v>
      </c>
      <c r="B104" s="142"/>
      <c r="C104" s="51">
        <f>SUMIF('Прайс цен'!B:B,B104,'Прайс цен'!D:D)+SUMIF('передел арм.шипов'!B:B,B104,'передел арм.шипов'!L:M)</f>
        <v>0</v>
      </c>
      <c r="D104" s="51">
        <f>SUMIF('Прайс цен'!B:B,B104,'Прайс цен'!E:E)+SUMIF('передел арм.шипов'!B:B,B104,'передел арм.шипов'!M:M)</f>
        <v>0</v>
      </c>
      <c r="E104" s="144"/>
      <c r="F104" s="60"/>
      <c r="G104" s="51">
        <f>(SUMIF('Прайс цен'!K:K,E104,'Прайс цен'!M:M)+SUMIF('передел арм.шипов'!Q:Q,E104,'передел арм.шипов'!AA:AA))*F104</f>
        <v>0</v>
      </c>
      <c r="H104" s="51">
        <f>(SUMIF('Прайс цен'!K:K,E104,'Прайс цен'!N:N)+SUMIF('передел арм.шипов'!Q:Q,E104,'передел арм.шипов'!AB:AB))*F104</f>
        <v>0</v>
      </c>
      <c r="I104" s="144"/>
      <c r="J104" s="60"/>
      <c r="K104" s="51">
        <f>(SUMIF('Прайс цен'!K:K,I104,'Прайс цен'!M:M)+SUMIF('передел арм.шипов'!Q:Q,I104,'передел арм.шипов'!AA:AA))*J104</f>
        <v>0</v>
      </c>
      <c r="L104" s="51">
        <f>(SUMIF('Прайс цен'!K:K,I104,'Прайс цен'!N:N)+SUMIF('передел арм.шипов'!Q:Q,I104,'передел арм.шипов'!AB:AB))*J104</f>
        <v>0</v>
      </c>
      <c r="M104" s="146"/>
      <c r="N104" s="51"/>
      <c r="O104" s="51"/>
      <c r="P104" s="51">
        <f>N104*SUMIF('Прайс цен'!Q:Q,M104,'Прайс цен'!S:S)</f>
        <v>0</v>
      </c>
      <c r="Q104" s="51">
        <f t="shared" si="5"/>
        <v>0</v>
      </c>
      <c r="R104" s="146"/>
      <c r="S104" s="51"/>
      <c r="T104" s="51"/>
      <c r="U104" s="51">
        <f>S104*SUMIF('Прайс цен'!Q:Q,R104,'Прайс цен'!S:S)</f>
        <v>0</v>
      </c>
      <c r="V104" s="51">
        <f t="shared" si="6"/>
        <v>0</v>
      </c>
      <c r="W104" s="146"/>
      <c r="X104" s="51"/>
      <c r="Y104" s="51"/>
      <c r="Z104" s="51">
        <f>X104*SUMIF('Прайс цен'!Q:Q,W104,'Прайс цен'!S:S)</f>
        <v>0</v>
      </c>
      <c r="AA104" s="64">
        <f t="shared" si="7"/>
        <v>0</v>
      </c>
      <c r="AB104" s="69">
        <f t="shared" si="8"/>
        <v>0</v>
      </c>
      <c r="AC104" s="70">
        <f t="shared" si="9"/>
        <v>0</v>
      </c>
      <c r="AD104" s="83"/>
      <c r="AE104" s="83"/>
      <c r="AF104" s="83"/>
      <c r="AG104" s="83"/>
    </row>
    <row r="105" spans="1:33" ht="13.5" customHeight="1">
      <c r="A105" s="53" t="s">
        <v>187</v>
      </c>
      <c r="B105" s="142" t="s">
        <v>333</v>
      </c>
      <c r="C105" s="51">
        <f>SUMIF('Прайс цен'!B:B,B105,'Прайс цен'!D:D)+SUMIF('передел арм.шипов'!B:B,B105,'передел арм.шипов'!L:M)</f>
        <v>590.582547</v>
      </c>
      <c r="D105" s="51">
        <f>SUMIF('Прайс цен'!B:B,B105,'Прайс цен'!E:E)+SUMIF('передел арм.шипов'!B:B,B105,'передел арм.шипов'!M:M)</f>
        <v>18.820300000000003</v>
      </c>
      <c r="E105" s="144" t="s">
        <v>366</v>
      </c>
      <c r="F105" s="60">
        <v>4</v>
      </c>
      <c r="G105" s="51">
        <f>(SUMIF('Прайс цен'!K:K,E105,'Прайс цен'!M:M)+SUMIF('передел арм.шипов'!Q:Q,E105,'передел арм.шипов'!AA:AA))*F105</f>
        <v>650.757912</v>
      </c>
      <c r="H105" s="51">
        <f>(SUMIF('Прайс цен'!K:K,E105,'Прайс цен'!N:N)+SUMIF('передел арм.шипов'!Q:Q,E105,'передел арм.шипов'!AB:AB))*F105</f>
        <v>30.4832</v>
      </c>
      <c r="I105" s="144" t="s">
        <v>374</v>
      </c>
      <c r="J105" s="60">
        <v>6</v>
      </c>
      <c r="K105" s="51">
        <f>(SUMIF('Прайс цен'!K:K,I105,'Прайс цен'!M:M)+SUMIF('передел арм.шипов'!Q:Q,I105,'передел арм.шипов'!AA:AA))*J105</f>
        <v>2813.87976</v>
      </c>
      <c r="L105" s="51">
        <f>(SUMIF('Прайс цен'!K:K,I105,'Прайс цен'!N:N)+SUMIF('передел арм.шипов'!Q:Q,I105,'передел арм.шипов'!AB:AB))*J105</f>
        <v>111.51600000000002</v>
      </c>
      <c r="M105" s="146" t="s">
        <v>377</v>
      </c>
      <c r="N105" s="51">
        <v>46</v>
      </c>
      <c r="O105" s="51">
        <v>0.8</v>
      </c>
      <c r="P105" s="51">
        <f>N105*SUMIF('Прайс цен'!Q:Q,M105,'Прайс цен'!S:S)</f>
        <v>1196</v>
      </c>
      <c r="Q105" s="51">
        <f t="shared" si="5"/>
        <v>45.2</v>
      </c>
      <c r="R105" s="146"/>
      <c r="S105" s="51"/>
      <c r="T105" s="51"/>
      <c r="U105" s="51">
        <f>S105*SUMIF('Прайс цен'!Q:Q,R105,'Прайс цен'!S:S)</f>
        <v>0</v>
      </c>
      <c r="V105" s="51">
        <f t="shared" si="6"/>
        <v>0</v>
      </c>
      <c r="W105" s="146"/>
      <c r="X105" s="51"/>
      <c r="Y105" s="51"/>
      <c r="Z105" s="51">
        <f>X105*SUMIF('Прайс цен'!Q:Q,W105,'Прайс цен'!S:S)</f>
        <v>0</v>
      </c>
      <c r="AA105" s="64">
        <f t="shared" si="7"/>
        <v>0</v>
      </c>
      <c r="AB105" s="69">
        <f t="shared" si="8"/>
        <v>5251.220219</v>
      </c>
      <c r="AC105" s="70">
        <f t="shared" si="9"/>
        <v>206.01950000000002</v>
      </c>
      <c r="AD105" s="83"/>
      <c r="AE105" s="83"/>
      <c r="AF105" s="83"/>
      <c r="AG105" s="83"/>
    </row>
    <row r="106" spans="1:33" ht="13.5" customHeight="1">
      <c r="A106" s="53" t="s">
        <v>75</v>
      </c>
      <c r="B106" s="142"/>
      <c r="C106" s="51">
        <f>SUMIF('Прайс цен'!B:B,B106,'Прайс цен'!D:D)+SUMIF('передел арм.шипов'!B:B,B106,'передел арм.шипов'!L:M)</f>
        <v>0</v>
      </c>
      <c r="D106" s="51">
        <f>SUMIF('Прайс цен'!B:B,B106,'Прайс цен'!E:E)+SUMIF('передел арм.шипов'!B:B,B106,'передел арм.шипов'!M:M)</f>
        <v>0</v>
      </c>
      <c r="E106" s="144"/>
      <c r="F106" s="60"/>
      <c r="G106" s="51">
        <f>(SUMIF('Прайс цен'!K:K,E106,'Прайс цен'!M:M)+SUMIF('передел арм.шипов'!Q:Q,E106,'передел арм.шипов'!AA:AA))*F106</f>
        <v>0</v>
      </c>
      <c r="H106" s="51">
        <f>(SUMIF('Прайс цен'!K:K,E106,'Прайс цен'!N:N)+SUMIF('передел арм.шипов'!Q:Q,E106,'передел арм.шипов'!AB:AB))*F106</f>
        <v>0</v>
      </c>
      <c r="I106" s="144"/>
      <c r="J106" s="60"/>
      <c r="K106" s="51">
        <f>(SUMIF('Прайс цен'!K:K,I106,'Прайс цен'!M:M)+SUMIF('передел арм.шипов'!Q:Q,I106,'передел арм.шипов'!AA:AA))*J106</f>
        <v>0</v>
      </c>
      <c r="L106" s="51">
        <f>(SUMIF('Прайс цен'!K:K,I106,'Прайс цен'!N:N)+SUMIF('передел арм.шипов'!Q:Q,I106,'передел арм.шипов'!AB:AB))*J106</f>
        <v>0</v>
      </c>
      <c r="M106" s="146"/>
      <c r="N106" s="51"/>
      <c r="O106" s="51"/>
      <c r="P106" s="51">
        <f>N106*SUMIF('Прайс цен'!Q:Q,M106,'Прайс цен'!S:S)</f>
        <v>0</v>
      </c>
      <c r="Q106" s="51">
        <f t="shared" si="5"/>
        <v>0</v>
      </c>
      <c r="R106" s="146"/>
      <c r="S106" s="51"/>
      <c r="T106" s="51"/>
      <c r="U106" s="51">
        <f>S106*SUMIF('Прайс цен'!Q:Q,R106,'Прайс цен'!S:S)</f>
        <v>0</v>
      </c>
      <c r="V106" s="51">
        <f t="shared" si="6"/>
        <v>0</v>
      </c>
      <c r="W106" s="146"/>
      <c r="X106" s="51"/>
      <c r="Y106" s="51"/>
      <c r="Z106" s="51">
        <f>X106*SUMIF('Прайс цен'!Q:Q,W106,'Прайс цен'!S:S)</f>
        <v>0</v>
      </c>
      <c r="AA106" s="64">
        <f t="shared" si="7"/>
        <v>0</v>
      </c>
      <c r="AB106" s="69">
        <f t="shared" si="8"/>
        <v>0</v>
      </c>
      <c r="AC106" s="70">
        <f t="shared" si="9"/>
        <v>0</v>
      </c>
      <c r="AD106" s="83"/>
      <c r="AE106" s="83"/>
      <c r="AF106" s="83"/>
      <c r="AG106" s="83"/>
    </row>
    <row r="107" spans="1:33" ht="13.5" customHeight="1">
      <c r="A107" s="53" t="s">
        <v>76</v>
      </c>
      <c r="B107" s="142"/>
      <c r="C107" s="51">
        <f>SUMIF('Прайс цен'!B:B,B107,'Прайс цен'!D:D)+SUMIF('передел арм.шипов'!B:B,B107,'передел арм.шипов'!L:M)</f>
        <v>0</v>
      </c>
      <c r="D107" s="51">
        <f>SUMIF('Прайс цен'!B:B,B107,'Прайс цен'!E:E)+SUMIF('передел арм.шипов'!B:B,B107,'передел арм.шипов'!M:M)</f>
        <v>0</v>
      </c>
      <c r="E107" s="144"/>
      <c r="F107" s="60"/>
      <c r="G107" s="51">
        <f>(SUMIF('Прайс цен'!K:K,E107,'Прайс цен'!M:M)+SUMIF('передел арм.шипов'!Q:Q,E107,'передел арм.шипов'!AA:AA))*F107</f>
        <v>0</v>
      </c>
      <c r="H107" s="51">
        <f>(SUMIF('Прайс цен'!K:K,E107,'Прайс цен'!N:N)+SUMIF('передел арм.шипов'!Q:Q,E107,'передел арм.шипов'!AB:AB))*F107</f>
        <v>0</v>
      </c>
      <c r="I107" s="144"/>
      <c r="J107" s="60"/>
      <c r="K107" s="51">
        <f>(SUMIF('Прайс цен'!K:K,I107,'Прайс цен'!M:M)+SUMIF('передел арм.шипов'!Q:Q,I107,'передел арм.шипов'!AA:AA))*J107</f>
        <v>0</v>
      </c>
      <c r="L107" s="51">
        <f>(SUMIF('Прайс цен'!K:K,I107,'Прайс цен'!N:N)+SUMIF('передел арм.шипов'!Q:Q,I107,'передел арм.шипов'!AB:AB))*J107</f>
        <v>0</v>
      </c>
      <c r="M107" s="146"/>
      <c r="N107" s="51"/>
      <c r="O107" s="51"/>
      <c r="P107" s="51">
        <f>N107*SUMIF('Прайс цен'!Q:Q,M107,'Прайс цен'!S:S)</f>
        <v>0</v>
      </c>
      <c r="Q107" s="51">
        <f t="shared" si="5"/>
        <v>0</v>
      </c>
      <c r="R107" s="146"/>
      <c r="S107" s="51"/>
      <c r="T107" s="51"/>
      <c r="U107" s="51">
        <f>S107*SUMIF('Прайс цен'!Q:Q,R107,'Прайс цен'!S:S)</f>
        <v>0</v>
      </c>
      <c r="V107" s="51">
        <f t="shared" si="6"/>
        <v>0</v>
      </c>
      <c r="W107" s="146"/>
      <c r="X107" s="51"/>
      <c r="Y107" s="51"/>
      <c r="Z107" s="51">
        <f>X107*SUMIF('Прайс цен'!Q:Q,W107,'Прайс цен'!S:S)</f>
        <v>0</v>
      </c>
      <c r="AA107" s="64">
        <f t="shared" si="7"/>
        <v>0</v>
      </c>
      <c r="AB107" s="69">
        <f t="shared" si="8"/>
        <v>0</v>
      </c>
      <c r="AC107" s="70">
        <f t="shared" si="9"/>
        <v>0</v>
      </c>
      <c r="AD107" s="83"/>
      <c r="AE107" s="83"/>
      <c r="AF107" s="83"/>
      <c r="AG107" s="83"/>
    </row>
    <row r="108" spans="1:33" ht="13.5" customHeight="1">
      <c r="A108" s="53" t="s">
        <v>188</v>
      </c>
      <c r="B108" s="142"/>
      <c r="C108" s="51">
        <f>SUMIF('Прайс цен'!B:B,B108,'Прайс цен'!D:D)+SUMIF('передел арм.шипов'!B:B,B108,'передел арм.шипов'!L:M)</f>
        <v>0</v>
      </c>
      <c r="D108" s="51">
        <f>SUMIF('Прайс цен'!B:B,B108,'Прайс цен'!E:E)+SUMIF('передел арм.шипов'!B:B,B108,'передел арм.шипов'!M:M)</f>
        <v>0</v>
      </c>
      <c r="E108" s="144"/>
      <c r="F108" s="60"/>
      <c r="G108" s="51">
        <f>(SUMIF('Прайс цен'!K:K,E108,'Прайс цен'!M:M)+SUMIF('передел арм.шипов'!Q:Q,E108,'передел арм.шипов'!AA:AA))*F108</f>
        <v>0</v>
      </c>
      <c r="H108" s="51">
        <f>(SUMIF('Прайс цен'!K:K,E108,'Прайс цен'!N:N)+SUMIF('передел арм.шипов'!Q:Q,E108,'передел арм.шипов'!AB:AB))*F108</f>
        <v>0</v>
      </c>
      <c r="I108" s="144"/>
      <c r="J108" s="60"/>
      <c r="K108" s="51">
        <f>(SUMIF('Прайс цен'!K:K,I108,'Прайс цен'!M:M)+SUMIF('передел арм.шипов'!Q:Q,I108,'передел арм.шипов'!AA:AA))*J108</f>
        <v>0</v>
      </c>
      <c r="L108" s="51">
        <f>(SUMIF('Прайс цен'!K:K,I108,'Прайс цен'!N:N)+SUMIF('передел арм.шипов'!Q:Q,I108,'передел арм.шипов'!AB:AB))*J108</f>
        <v>0</v>
      </c>
      <c r="M108" s="146"/>
      <c r="N108" s="51"/>
      <c r="O108" s="51"/>
      <c r="P108" s="51">
        <f>N108*SUMIF('Прайс цен'!Q:Q,M108,'Прайс цен'!S:S)</f>
        <v>0</v>
      </c>
      <c r="Q108" s="51">
        <f t="shared" si="5"/>
        <v>0</v>
      </c>
      <c r="R108" s="146"/>
      <c r="S108" s="51"/>
      <c r="T108" s="51"/>
      <c r="U108" s="51">
        <f>S108*SUMIF('Прайс цен'!Q:Q,R108,'Прайс цен'!S:S)</f>
        <v>0</v>
      </c>
      <c r="V108" s="51">
        <f t="shared" si="6"/>
        <v>0</v>
      </c>
      <c r="W108" s="146"/>
      <c r="X108" s="51"/>
      <c r="Y108" s="51"/>
      <c r="Z108" s="51">
        <f>X108*SUMIF('Прайс цен'!Q:Q,W108,'Прайс цен'!S:S)</f>
        <v>0</v>
      </c>
      <c r="AA108" s="64">
        <f t="shared" si="7"/>
        <v>0</v>
      </c>
      <c r="AB108" s="69">
        <f t="shared" si="8"/>
        <v>0</v>
      </c>
      <c r="AC108" s="70">
        <f t="shared" si="9"/>
        <v>0</v>
      </c>
      <c r="AD108" s="83"/>
      <c r="AE108" s="83"/>
      <c r="AF108" s="83"/>
      <c r="AG108" s="83"/>
    </row>
    <row r="109" spans="1:33" ht="13.5" customHeight="1">
      <c r="A109" s="53" t="s">
        <v>189</v>
      </c>
      <c r="B109" s="142"/>
      <c r="C109" s="51">
        <f>SUMIF('Прайс цен'!B:B,B109,'Прайс цен'!D:D)+SUMIF('передел арм.шипов'!B:B,B109,'передел арм.шипов'!L:M)</f>
        <v>0</v>
      </c>
      <c r="D109" s="51">
        <f>SUMIF('Прайс цен'!B:B,B109,'Прайс цен'!E:E)+SUMIF('передел арм.шипов'!B:B,B109,'передел арм.шипов'!M:M)</f>
        <v>0</v>
      </c>
      <c r="E109" s="144"/>
      <c r="F109" s="60"/>
      <c r="G109" s="51">
        <f>(SUMIF('Прайс цен'!K:K,E109,'Прайс цен'!M:M)+SUMIF('передел арм.шипов'!Q:Q,E109,'передел арм.шипов'!AA:AA))*F109</f>
        <v>0</v>
      </c>
      <c r="H109" s="51">
        <f>(SUMIF('Прайс цен'!K:K,E109,'Прайс цен'!N:N)+SUMIF('передел арм.шипов'!Q:Q,E109,'передел арм.шипов'!AB:AB))*F109</f>
        <v>0</v>
      </c>
      <c r="I109" s="144"/>
      <c r="J109" s="60"/>
      <c r="K109" s="51">
        <f>(SUMIF('Прайс цен'!K:K,I109,'Прайс цен'!M:M)+SUMIF('передел арм.шипов'!Q:Q,I109,'передел арм.шипов'!AA:AA))*J109</f>
        <v>0</v>
      </c>
      <c r="L109" s="51">
        <f>(SUMIF('Прайс цен'!K:K,I109,'Прайс цен'!N:N)+SUMIF('передел арм.шипов'!Q:Q,I109,'передел арм.шипов'!AB:AB))*J109</f>
        <v>0</v>
      </c>
      <c r="M109" s="146"/>
      <c r="N109" s="51"/>
      <c r="O109" s="51"/>
      <c r="P109" s="51">
        <f>N109*SUMIF('Прайс цен'!Q:Q,M109,'Прайс цен'!S:S)</f>
        <v>0</v>
      </c>
      <c r="Q109" s="51">
        <f t="shared" si="5"/>
        <v>0</v>
      </c>
      <c r="R109" s="146"/>
      <c r="S109" s="51"/>
      <c r="T109" s="51"/>
      <c r="U109" s="51">
        <f>S109*SUMIF('Прайс цен'!Q:Q,R109,'Прайс цен'!S:S)</f>
        <v>0</v>
      </c>
      <c r="V109" s="51">
        <f t="shared" si="6"/>
        <v>0</v>
      </c>
      <c r="W109" s="146"/>
      <c r="X109" s="51"/>
      <c r="Y109" s="51"/>
      <c r="Z109" s="51">
        <f>X109*SUMIF('Прайс цен'!Q:Q,W109,'Прайс цен'!S:S)</f>
        <v>0</v>
      </c>
      <c r="AA109" s="64">
        <f t="shared" si="7"/>
        <v>0</v>
      </c>
      <c r="AB109" s="69">
        <f t="shared" si="8"/>
        <v>0</v>
      </c>
      <c r="AC109" s="70">
        <f t="shared" si="9"/>
        <v>0</v>
      </c>
      <c r="AD109" s="83"/>
      <c r="AE109" s="83"/>
      <c r="AF109" s="83"/>
      <c r="AG109" s="83"/>
    </row>
    <row r="110" spans="1:33" ht="13.5" customHeight="1">
      <c r="A110" s="53" t="s">
        <v>190</v>
      </c>
      <c r="B110" s="142"/>
      <c r="C110" s="51">
        <f>SUMIF('Прайс цен'!B:B,B110,'Прайс цен'!D:D)+SUMIF('передел арм.шипов'!B:B,B110,'передел арм.шипов'!L:M)</f>
        <v>0</v>
      </c>
      <c r="D110" s="51">
        <f>SUMIF('Прайс цен'!B:B,B110,'Прайс цен'!E:E)+SUMIF('передел арм.шипов'!B:B,B110,'передел арм.шипов'!M:M)</f>
        <v>0</v>
      </c>
      <c r="E110" s="144"/>
      <c r="F110" s="60"/>
      <c r="G110" s="51">
        <f>(SUMIF('Прайс цен'!K:K,E110,'Прайс цен'!M:M)+SUMIF('передел арм.шипов'!Q:Q,E110,'передел арм.шипов'!AA:AA))*F110</f>
        <v>0</v>
      </c>
      <c r="H110" s="51">
        <f>(SUMIF('Прайс цен'!K:K,E110,'Прайс цен'!N:N)+SUMIF('передел арм.шипов'!Q:Q,E110,'передел арм.шипов'!AB:AB))*F110</f>
        <v>0</v>
      </c>
      <c r="I110" s="144"/>
      <c r="J110" s="60"/>
      <c r="K110" s="51">
        <f>(SUMIF('Прайс цен'!K:K,I110,'Прайс цен'!M:M)+SUMIF('передел арм.шипов'!Q:Q,I110,'передел арм.шипов'!AA:AA))*J110</f>
        <v>0</v>
      </c>
      <c r="L110" s="51">
        <f>(SUMIF('Прайс цен'!K:K,I110,'Прайс цен'!N:N)+SUMIF('передел арм.шипов'!Q:Q,I110,'передел арм.шипов'!AB:AB))*J110</f>
        <v>0</v>
      </c>
      <c r="M110" s="146"/>
      <c r="N110" s="51"/>
      <c r="O110" s="51"/>
      <c r="P110" s="51">
        <f>N110*SUMIF('Прайс цен'!Q:Q,M110,'Прайс цен'!S:S)</f>
        <v>0</v>
      </c>
      <c r="Q110" s="51">
        <f t="shared" si="5"/>
        <v>0</v>
      </c>
      <c r="R110" s="146"/>
      <c r="S110" s="51"/>
      <c r="T110" s="51"/>
      <c r="U110" s="51">
        <f>S110*SUMIF('Прайс цен'!Q:Q,R110,'Прайс цен'!S:S)</f>
        <v>0</v>
      </c>
      <c r="V110" s="51">
        <f t="shared" si="6"/>
        <v>0</v>
      </c>
      <c r="W110" s="146"/>
      <c r="X110" s="51"/>
      <c r="Y110" s="51"/>
      <c r="Z110" s="51">
        <f>X110*SUMIF('Прайс цен'!Q:Q,W110,'Прайс цен'!S:S)</f>
        <v>0</v>
      </c>
      <c r="AA110" s="64">
        <f t="shared" si="7"/>
        <v>0</v>
      </c>
      <c r="AB110" s="69">
        <f t="shared" si="8"/>
        <v>0</v>
      </c>
      <c r="AC110" s="70">
        <f t="shared" si="9"/>
        <v>0</v>
      </c>
      <c r="AD110" s="83"/>
      <c r="AE110" s="83"/>
      <c r="AF110" s="83"/>
      <c r="AG110" s="83"/>
    </row>
    <row r="111" spans="1:33" ht="13.5" customHeight="1">
      <c r="A111" s="53" t="s">
        <v>191</v>
      </c>
      <c r="B111" s="142"/>
      <c r="C111" s="51">
        <f>SUMIF('Прайс цен'!B:B,B111,'Прайс цен'!D:D)+SUMIF('передел арм.шипов'!B:B,B111,'передел арм.шипов'!L:M)</f>
        <v>0</v>
      </c>
      <c r="D111" s="51">
        <f>SUMIF('Прайс цен'!B:B,B111,'Прайс цен'!E:E)+SUMIF('передел арм.шипов'!B:B,B111,'передел арм.шипов'!M:M)</f>
        <v>0</v>
      </c>
      <c r="E111" s="144"/>
      <c r="F111" s="60"/>
      <c r="G111" s="51">
        <f>(SUMIF('Прайс цен'!K:K,E111,'Прайс цен'!M:M)+SUMIF('передел арм.шипов'!Q:Q,E111,'передел арм.шипов'!AA:AA))*F111</f>
        <v>0</v>
      </c>
      <c r="H111" s="51">
        <f>(SUMIF('Прайс цен'!K:K,E111,'Прайс цен'!N:N)+SUMIF('передел арм.шипов'!Q:Q,E111,'передел арм.шипов'!AB:AB))*F111</f>
        <v>0</v>
      </c>
      <c r="I111" s="144"/>
      <c r="J111" s="60"/>
      <c r="K111" s="51">
        <f>(SUMIF('Прайс цен'!K:K,I111,'Прайс цен'!M:M)+SUMIF('передел арм.шипов'!Q:Q,I111,'передел арм.шипов'!AA:AA))*J111</f>
        <v>0</v>
      </c>
      <c r="L111" s="51">
        <f>(SUMIF('Прайс цен'!K:K,I111,'Прайс цен'!N:N)+SUMIF('передел арм.шипов'!Q:Q,I111,'передел арм.шипов'!AB:AB))*J111</f>
        <v>0</v>
      </c>
      <c r="M111" s="146"/>
      <c r="N111" s="51"/>
      <c r="O111" s="51"/>
      <c r="P111" s="51">
        <f>N111*SUMIF('Прайс цен'!Q:Q,M111,'Прайс цен'!S:S)</f>
        <v>0</v>
      </c>
      <c r="Q111" s="51">
        <f t="shared" si="5"/>
        <v>0</v>
      </c>
      <c r="R111" s="146"/>
      <c r="S111" s="51"/>
      <c r="T111" s="51"/>
      <c r="U111" s="51">
        <f>S111*SUMIF('Прайс цен'!Q:Q,R111,'Прайс цен'!S:S)</f>
        <v>0</v>
      </c>
      <c r="V111" s="51">
        <f t="shared" si="6"/>
        <v>0</v>
      </c>
      <c r="W111" s="146"/>
      <c r="X111" s="51"/>
      <c r="Y111" s="51"/>
      <c r="Z111" s="51">
        <f>X111*SUMIF('Прайс цен'!Q:Q,W111,'Прайс цен'!S:S)</f>
        <v>0</v>
      </c>
      <c r="AA111" s="64">
        <f t="shared" si="7"/>
        <v>0</v>
      </c>
      <c r="AB111" s="69">
        <f t="shared" si="8"/>
        <v>0</v>
      </c>
      <c r="AC111" s="70">
        <f t="shared" si="9"/>
        <v>0</v>
      </c>
      <c r="AD111" s="83"/>
      <c r="AE111" s="83"/>
      <c r="AF111" s="83"/>
      <c r="AG111" s="83"/>
    </row>
    <row r="112" spans="1:33" ht="13.5" customHeight="1">
      <c r="A112" s="53" t="s">
        <v>192</v>
      </c>
      <c r="B112" s="142" t="s">
        <v>333</v>
      </c>
      <c r="C112" s="51">
        <f>SUMIF('Прайс цен'!B:B,B112,'Прайс цен'!D:D)+SUMIF('передел арм.шипов'!B:B,B112,'передел арм.шипов'!L:M)</f>
        <v>590.582547</v>
      </c>
      <c r="D112" s="51">
        <f>SUMIF('Прайс цен'!B:B,B112,'Прайс цен'!E:E)+SUMIF('передел арм.шипов'!B:B,B112,'передел арм.шипов'!M:M)</f>
        <v>18.820300000000003</v>
      </c>
      <c r="E112" s="144" t="s">
        <v>366</v>
      </c>
      <c r="F112" s="60">
        <v>4</v>
      </c>
      <c r="G112" s="51">
        <f>(SUMIF('Прайс цен'!K:K,E112,'Прайс цен'!M:M)+SUMIF('передел арм.шипов'!Q:Q,E112,'передел арм.шипов'!AA:AA))*F112</f>
        <v>650.757912</v>
      </c>
      <c r="H112" s="51">
        <f>(SUMIF('Прайс цен'!K:K,E112,'Прайс цен'!N:N)+SUMIF('передел арм.шипов'!Q:Q,E112,'передел арм.шипов'!AB:AB))*F112</f>
        <v>30.4832</v>
      </c>
      <c r="I112" s="144" t="s">
        <v>374</v>
      </c>
      <c r="J112" s="60">
        <v>6</v>
      </c>
      <c r="K112" s="51">
        <f>(SUMIF('Прайс цен'!K:K,I112,'Прайс цен'!M:M)+SUMIF('передел арм.шипов'!Q:Q,I112,'передел арм.шипов'!AA:AA))*J112</f>
        <v>2813.87976</v>
      </c>
      <c r="L112" s="51">
        <f>(SUMIF('Прайс цен'!K:K,I112,'Прайс цен'!N:N)+SUMIF('передел арм.шипов'!Q:Q,I112,'передел арм.шипов'!AB:AB))*J112</f>
        <v>111.51600000000002</v>
      </c>
      <c r="M112" s="146" t="s">
        <v>377</v>
      </c>
      <c r="N112" s="51">
        <v>46</v>
      </c>
      <c r="O112" s="51">
        <v>0.8</v>
      </c>
      <c r="P112" s="51">
        <f>N112*SUMIF('Прайс цен'!Q:Q,M112,'Прайс цен'!S:S)</f>
        <v>1196</v>
      </c>
      <c r="Q112" s="51">
        <f t="shared" si="5"/>
        <v>45.2</v>
      </c>
      <c r="R112" s="146"/>
      <c r="S112" s="51"/>
      <c r="T112" s="51"/>
      <c r="U112" s="51">
        <f>S112*SUMIF('Прайс цен'!Q:Q,R112,'Прайс цен'!S:S)</f>
        <v>0</v>
      </c>
      <c r="V112" s="51">
        <f t="shared" si="6"/>
        <v>0</v>
      </c>
      <c r="W112" s="146"/>
      <c r="X112" s="51"/>
      <c r="Y112" s="51"/>
      <c r="Z112" s="51">
        <f>X112*SUMIF('Прайс цен'!Q:Q,W112,'Прайс цен'!S:S)</f>
        <v>0</v>
      </c>
      <c r="AA112" s="64">
        <f t="shared" si="7"/>
        <v>0</v>
      </c>
      <c r="AB112" s="69">
        <f t="shared" si="8"/>
        <v>5251.220219</v>
      </c>
      <c r="AC112" s="70">
        <f t="shared" si="9"/>
        <v>206.01950000000002</v>
      </c>
      <c r="AD112" s="83"/>
      <c r="AE112" s="83"/>
      <c r="AF112" s="83"/>
      <c r="AG112" s="83"/>
    </row>
    <row r="113" spans="1:33" ht="13.5" customHeight="1">
      <c r="A113" s="53" t="s">
        <v>153</v>
      </c>
      <c r="B113" s="142"/>
      <c r="C113" s="51">
        <f>SUMIF('Прайс цен'!B:B,B113,'Прайс цен'!D:D)+SUMIF('передел арм.шипов'!B:B,B113,'передел арм.шипов'!L:M)</f>
        <v>0</v>
      </c>
      <c r="D113" s="51">
        <f>SUMIF('Прайс цен'!B:B,B113,'Прайс цен'!E:E)+SUMIF('передел арм.шипов'!B:B,B113,'передел арм.шипов'!M:M)</f>
        <v>0</v>
      </c>
      <c r="E113" s="144"/>
      <c r="F113" s="60"/>
      <c r="G113" s="51">
        <f>(SUMIF('Прайс цен'!K:K,E113,'Прайс цен'!M:M)+SUMIF('передел арм.шипов'!Q:Q,E113,'передел арм.шипов'!AA:AA))*F113</f>
        <v>0</v>
      </c>
      <c r="H113" s="51">
        <f>(SUMIF('Прайс цен'!K:K,E113,'Прайс цен'!N:N)+SUMIF('передел арм.шипов'!Q:Q,E113,'передел арм.шипов'!AB:AB))*F113</f>
        <v>0</v>
      </c>
      <c r="I113" s="144"/>
      <c r="J113" s="60"/>
      <c r="K113" s="51">
        <f>(SUMIF('Прайс цен'!K:K,I113,'Прайс цен'!M:M)+SUMIF('передел арм.шипов'!Q:Q,I113,'передел арм.шипов'!AA:AA))*J113</f>
        <v>0</v>
      </c>
      <c r="L113" s="51">
        <f>(SUMIF('Прайс цен'!K:K,I113,'Прайс цен'!N:N)+SUMIF('передел арм.шипов'!Q:Q,I113,'передел арм.шипов'!AB:AB))*J113</f>
        <v>0</v>
      </c>
      <c r="M113" s="146"/>
      <c r="N113" s="51"/>
      <c r="O113" s="51"/>
      <c r="P113" s="51">
        <f>N113*SUMIF('Прайс цен'!Q:Q,M113,'Прайс цен'!S:S)</f>
        <v>0</v>
      </c>
      <c r="Q113" s="51">
        <f t="shared" si="5"/>
        <v>0</v>
      </c>
      <c r="R113" s="146"/>
      <c r="S113" s="51"/>
      <c r="T113" s="51"/>
      <c r="U113" s="51">
        <f>S113*SUMIF('Прайс цен'!Q:Q,R113,'Прайс цен'!S:S)</f>
        <v>0</v>
      </c>
      <c r="V113" s="51">
        <f t="shared" si="6"/>
        <v>0</v>
      </c>
      <c r="W113" s="146"/>
      <c r="X113" s="51"/>
      <c r="Y113" s="51"/>
      <c r="Z113" s="51">
        <f>X113*SUMIF('Прайс цен'!Q:Q,W113,'Прайс цен'!S:S)</f>
        <v>0</v>
      </c>
      <c r="AA113" s="64">
        <f t="shared" si="7"/>
        <v>0</v>
      </c>
      <c r="AB113" s="69">
        <f t="shared" si="8"/>
        <v>0</v>
      </c>
      <c r="AC113" s="70">
        <f t="shared" si="9"/>
        <v>0</v>
      </c>
      <c r="AD113" s="83"/>
      <c r="AE113" s="83"/>
      <c r="AF113" s="83"/>
      <c r="AG113" s="83"/>
    </row>
    <row r="114" spans="1:33" ht="13.5" customHeight="1">
      <c r="A114" s="53" t="s">
        <v>193</v>
      </c>
      <c r="B114" s="142"/>
      <c r="C114" s="51">
        <f>SUMIF('Прайс цен'!B:B,B114,'Прайс цен'!D:D)+SUMIF('передел арм.шипов'!B:B,B114,'передел арм.шипов'!L:M)</f>
        <v>0</v>
      </c>
      <c r="D114" s="51">
        <f>SUMIF('Прайс цен'!B:B,B114,'Прайс цен'!E:E)+SUMIF('передел арм.шипов'!B:B,B114,'передел арм.шипов'!M:M)</f>
        <v>0</v>
      </c>
      <c r="E114" s="144"/>
      <c r="F114" s="60"/>
      <c r="G114" s="51">
        <f>(SUMIF('Прайс цен'!K:K,E114,'Прайс цен'!M:M)+SUMIF('передел арм.шипов'!Q:Q,E114,'передел арм.шипов'!AA:AA))*F114</f>
        <v>0</v>
      </c>
      <c r="H114" s="51">
        <f>(SUMIF('Прайс цен'!K:K,E114,'Прайс цен'!N:N)+SUMIF('передел арм.шипов'!Q:Q,E114,'передел арм.шипов'!AB:AB))*F114</f>
        <v>0</v>
      </c>
      <c r="I114" s="144"/>
      <c r="J114" s="60"/>
      <c r="K114" s="51">
        <f>(SUMIF('Прайс цен'!K:K,I114,'Прайс цен'!M:M)+SUMIF('передел арм.шипов'!Q:Q,I114,'передел арм.шипов'!AA:AA))*J114</f>
        <v>0</v>
      </c>
      <c r="L114" s="51">
        <f>(SUMIF('Прайс цен'!K:K,I114,'Прайс цен'!N:N)+SUMIF('передел арм.шипов'!Q:Q,I114,'передел арм.шипов'!AB:AB))*J114</f>
        <v>0</v>
      </c>
      <c r="M114" s="146"/>
      <c r="N114" s="51"/>
      <c r="O114" s="51"/>
      <c r="P114" s="51">
        <f>N114*SUMIF('Прайс цен'!Q:Q,M114,'Прайс цен'!S:S)</f>
        <v>0</v>
      </c>
      <c r="Q114" s="51">
        <f t="shared" si="5"/>
        <v>0</v>
      </c>
      <c r="R114" s="146"/>
      <c r="S114" s="51"/>
      <c r="T114" s="51"/>
      <c r="U114" s="51">
        <f>S114*SUMIF('Прайс цен'!Q:Q,R114,'Прайс цен'!S:S)</f>
        <v>0</v>
      </c>
      <c r="V114" s="51">
        <f t="shared" si="6"/>
        <v>0</v>
      </c>
      <c r="W114" s="146"/>
      <c r="X114" s="51"/>
      <c r="Y114" s="51"/>
      <c r="Z114" s="51">
        <f>X114*SUMIF('Прайс цен'!Q:Q,W114,'Прайс цен'!S:S)</f>
        <v>0</v>
      </c>
      <c r="AA114" s="64">
        <f t="shared" si="7"/>
        <v>0</v>
      </c>
      <c r="AB114" s="69">
        <f t="shared" si="8"/>
        <v>0</v>
      </c>
      <c r="AC114" s="70">
        <f t="shared" si="9"/>
        <v>0</v>
      </c>
      <c r="AD114" s="83"/>
      <c r="AE114" s="83"/>
      <c r="AF114" s="83"/>
      <c r="AG114" s="83"/>
    </row>
    <row r="115" spans="1:33" ht="13.5" customHeight="1">
      <c r="A115" s="53" t="s">
        <v>194</v>
      </c>
      <c r="B115" s="142" t="s">
        <v>333</v>
      </c>
      <c r="C115" s="51">
        <f>SUMIF('Прайс цен'!B:B,B115,'Прайс цен'!D:D)+SUMIF('передел арм.шипов'!B:B,B115,'передел арм.шипов'!L:M)</f>
        <v>590.582547</v>
      </c>
      <c r="D115" s="51">
        <f>SUMIF('Прайс цен'!B:B,B115,'Прайс цен'!E:E)+SUMIF('передел арм.шипов'!B:B,B115,'передел арм.шипов'!M:M)</f>
        <v>18.820300000000003</v>
      </c>
      <c r="E115" s="144" t="s">
        <v>366</v>
      </c>
      <c r="F115" s="60">
        <v>4</v>
      </c>
      <c r="G115" s="51">
        <f>(SUMIF('Прайс цен'!K:K,E115,'Прайс цен'!M:M)+SUMIF('передел арм.шипов'!Q:Q,E115,'передел арм.шипов'!AA:AA))*F115</f>
        <v>650.757912</v>
      </c>
      <c r="H115" s="51">
        <f>(SUMIF('Прайс цен'!K:K,E115,'Прайс цен'!N:N)+SUMIF('передел арм.шипов'!Q:Q,E115,'передел арм.шипов'!AB:AB))*F115</f>
        <v>30.4832</v>
      </c>
      <c r="I115" s="144" t="s">
        <v>374</v>
      </c>
      <c r="J115" s="60">
        <v>6</v>
      </c>
      <c r="K115" s="51">
        <f>(SUMIF('Прайс цен'!K:K,I115,'Прайс цен'!M:M)+SUMIF('передел арм.шипов'!Q:Q,I115,'передел арм.шипов'!AA:AA))*J115</f>
        <v>2813.87976</v>
      </c>
      <c r="L115" s="51">
        <f>(SUMIF('Прайс цен'!K:K,I115,'Прайс цен'!N:N)+SUMIF('передел арм.шипов'!Q:Q,I115,'передел арм.шипов'!AB:AB))*J115</f>
        <v>111.51600000000002</v>
      </c>
      <c r="M115" s="146" t="s">
        <v>377</v>
      </c>
      <c r="N115" s="51">
        <v>46</v>
      </c>
      <c r="O115" s="51">
        <v>0.8</v>
      </c>
      <c r="P115" s="51">
        <f>N115*SUMIF('Прайс цен'!Q:Q,M115,'Прайс цен'!S:S)</f>
        <v>1196</v>
      </c>
      <c r="Q115" s="51">
        <f t="shared" si="5"/>
        <v>45.2</v>
      </c>
      <c r="R115" s="146"/>
      <c r="S115" s="51"/>
      <c r="T115" s="51"/>
      <c r="U115" s="51">
        <f>S115*SUMIF('Прайс цен'!Q:Q,R115,'Прайс цен'!S:S)</f>
        <v>0</v>
      </c>
      <c r="V115" s="51">
        <f t="shared" si="6"/>
        <v>0</v>
      </c>
      <c r="W115" s="146"/>
      <c r="X115" s="51"/>
      <c r="Y115" s="51"/>
      <c r="Z115" s="51">
        <f>X115*SUMIF('Прайс цен'!Q:Q,W115,'Прайс цен'!S:S)</f>
        <v>0</v>
      </c>
      <c r="AA115" s="64">
        <f t="shared" si="7"/>
        <v>0</v>
      </c>
      <c r="AB115" s="69">
        <f t="shared" si="8"/>
        <v>5251.220219</v>
      </c>
      <c r="AC115" s="70">
        <f t="shared" si="9"/>
        <v>206.01950000000002</v>
      </c>
      <c r="AD115" s="83"/>
      <c r="AE115" s="83"/>
      <c r="AF115" s="83"/>
      <c r="AG115" s="83"/>
    </row>
    <row r="116" spans="1:33" ht="13.5" customHeight="1">
      <c r="A116" s="53" t="s">
        <v>154</v>
      </c>
      <c r="B116" s="142"/>
      <c r="C116" s="51">
        <f>SUMIF('Прайс цен'!B:B,B116,'Прайс цен'!D:D)+SUMIF('передел арм.шипов'!B:B,B116,'передел арм.шипов'!L:M)</f>
        <v>0</v>
      </c>
      <c r="D116" s="51">
        <f>SUMIF('Прайс цен'!B:B,B116,'Прайс цен'!E:E)+SUMIF('передел арм.шипов'!B:B,B116,'передел арм.шипов'!M:M)</f>
        <v>0</v>
      </c>
      <c r="E116" s="144"/>
      <c r="F116" s="60"/>
      <c r="G116" s="51">
        <f>(SUMIF('Прайс цен'!K:K,E116,'Прайс цен'!M:M)+SUMIF('передел арм.шипов'!Q:Q,E116,'передел арм.шипов'!AA:AA))*F116</f>
        <v>0</v>
      </c>
      <c r="H116" s="51">
        <f>(SUMIF('Прайс цен'!K:K,E116,'Прайс цен'!N:N)+SUMIF('передел арм.шипов'!Q:Q,E116,'передел арм.шипов'!AB:AB))*F116</f>
        <v>0</v>
      </c>
      <c r="I116" s="144"/>
      <c r="J116" s="60"/>
      <c r="K116" s="51">
        <f>(SUMIF('Прайс цен'!K:K,I116,'Прайс цен'!M:M)+SUMIF('передел арм.шипов'!Q:Q,I116,'передел арм.шипов'!AA:AA))*J116</f>
        <v>0</v>
      </c>
      <c r="L116" s="51">
        <f>(SUMIF('Прайс цен'!K:K,I116,'Прайс цен'!N:N)+SUMIF('передел арм.шипов'!Q:Q,I116,'передел арм.шипов'!AB:AB))*J116</f>
        <v>0</v>
      </c>
      <c r="M116" s="146"/>
      <c r="N116" s="51"/>
      <c r="O116" s="51"/>
      <c r="P116" s="51">
        <f>N116*SUMIF('Прайс цен'!Q:Q,M116,'Прайс цен'!S:S)</f>
        <v>0</v>
      </c>
      <c r="Q116" s="51">
        <f t="shared" si="5"/>
        <v>0</v>
      </c>
      <c r="R116" s="146"/>
      <c r="S116" s="51"/>
      <c r="T116" s="51"/>
      <c r="U116" s="51">
        <f>S116*SUMIF('Прайс цен'!Q:Q,R116,'Прайс цен'!S:S)</f>
        <v>0</v>
      </c>
      <c r="V116" s="51">
        <f t="shared" si="6"/>
        <v>0</v>
      </c>
      <c r="W116" s="146"/>
      <c r="X116" s="51"/>
      <c r="Y116" s="51"/>
      <c r="Z116" s="51">
        <f>X116*SUMIF('Прайс цен'!Q:Q,W116,'Прайс цен'!S:S)</f>
        <v>0</v>
      </c>
      <c r="AA116" s="64">
        <f t="shared" si="7"/>
        <v>0</v>
      </c>
      <c r="AB116" s="69">
        <f t="shared" si="8"/>
        <v>0</v>
      </c>
      <c r="AC116" s="70">
        <f t="shared" si="9"/>
        <v>0</v>
      </c>
      <c r="AD116" s="83"/>
      <c r="AE116" s="83"/>
      <c r="AF116" s="83"/>
      <c r="AG116" s="83"/>
    </row>
    <row r="117" spans="1:33" ht="13.5" customHeight="1">
      <c r="A117" s="53" t="s">
        <v>195</v>
      </c>
      <c r="B117" s="142"/>
      <c r="C117" s="51">
        <f>SUMIF('Прайс цен'!B:B,B117,'Прайс цен'!D:D)+SUMIF('передел арм.шипов'!B:B,B117,'передел арм.шипов'!L:M)</f>
        <v>0</v>
      </c>
      <c r="D117" s="51">
        <f>SUMIF('Прайс цен'!B:B,B117,'Прайс цен'!E:E)+SUMIF('передел арм.шипов'!B:B,B117,'передел арм.шипов'!M:M)</f>
        <v>0</v>
      </c>
      <c r="E117" s="144"/>
      <c r="F117" s="60"/>
      <c r="G117" s="51">
        <f>(SUMIF('Прайс цен'!K:K,E117,'Прайс цен'!M:M)+SUMIF('передел арм.шипов'!Q:Q,E117,'передел арм.шипов'!AA:AA))*F117</f>
        <v>0</v>
      </c>
      <c r="H117" s="51">
        <f>(SUMIF('Прайс цен'!K:K,E117,'Прайс цен'!N:N)+SUMIF('передел арм.шипов'!Q:Q,E117,'передел арм.шипов'!AB:AB))*F117</f>
        <v>0</v>
      </c>
      <c r="I117" s="144"/>
      <c r="J117" s="60"/>
      <c r="K117" s="51">
        <f>(SUMIF('Прайс цен'!K:K,I117,'Прайс цен'!M:M)+SUMIF('передел арм.шипов'!Q:Q,I117,'передел арм.шипов'!AA:AA))*J117</f>
        <v>0</v>
      </c>
      <c r="L117" s="51">
        <f>(SUMIF('Прайс цен'!K:K,I117,'Прайс цен'!N:N)+SUMIF('передел арм.шипов'!Q:Q,I117,'передел арм.шипов'!AB:AB))*J117</f>
        <v>0</v>
      </c>
      <c r="M117" s="146"/>
      <c r="N117" s="51"/>
      <c r="O117" s="51"/>
      <c r="P117" s="51">
        <f>N117*SUMIF('Прайс цен'!Q:Q,M117,'Прайс цен'!S:S)</f>
        <v>0</v>
      </c>
      <c r="Q117" s="51">
        <f t="shared" si="5"/>
        <v>0</v>
      </c>
      <c r="R117" s="146"/>
      <c r="S117" s="51"/>
      <c r="T117" s="51"/>
      <c r="U117" s="51">
        <f>S117*SUMIF('Прайс цен'!Q:Q,R117,'Прайс цен'!S:S)</f>
        <v>0</v>
      </c>
      <c r="V117" s="51">
        <f t="shared" si="6"/>
        <v>0</v>
      </c>
      <c r="W117" s="146"/>
      <c r="X117" s="51"/>
      <c r="Y117" s="51"/>
      <c r="Z117" s="51">
        <f>X117*SUMIF('Прайс цен'!Q:Q,W117,'Прайс цен'!S:S)</f>
        <v>0</v>
      </c>
      <c r="AA117" s="64">
        <f t="shared" si="7"/>
        <v>0</v>
      </c>
      <c r="AB117" s="69">
        <f t="shared" si="8"/>
        <v>0</v>
      </c>
      <c r="AC117" s="70">
        <f t="shared" si="9"/>
        <v>0</v>
      </c>
      <c r="AD117" s="83"/>
      <c r="AE117" s="83"/>
      <c r="AF117" s="83"/>
      <c r="AG117" s="83"/>
    </row>
    <row r="118" spans="1:33" ht="13.5" customHeight="1">
      <c r="A118" s="53" t="s">
        <v>77</v>
      </c>
      <c r="B118" s="142"/>
      <c r="C118" s="51">
        <f>SUMIF('Прайс цен'!B:B,B118,'Прайс цен'!D:D)+SUMIF('передел арм.шипов'!B:B,B118,'передел арм.шипов'!L:M)</f>
        <v>0</v>
      </c>
      <c r="D118" s="51">
        <f>SUMIF('Прайс цен'!B:B,B118,'Прайс цен'!E:E)+SUMIF('передел арм.шипов'!B:B,B118,'передел арм.шипов'!M:M)</f>
        <v>0</v>
      </c>
      <c r="E118" s="144"/>
      <c r="F118" s="60"/>
      <c r="G118" s="51">
        <f>(SUMIF('Прайс цен'!K:K,E118,'Прайс цен'!M:M)+SUMIF('передел арм.шипов'!Q:Q,E118,'передел арм.шипов'!AA:AA))*F118</f>
        <v>0</v>
      </c>
      <c r="H118" s="51">
        <f>(SUMIF('Прайс цен'!K:K,E118,'Прайс цен'!N:N)+SUMIF('передел арм.шипов'!Q:Q,E118,'передел арм.шипов'!AB:AB))*F118</f>
        <v>0</v>
      </c>
      <c r="I118" s="144"/>
      <c r="J118" s="60"/>
      <c r="K118" s="51">
        <f>(SUMIF('Прайс цен'!K:K,I118,'Прайс цен'!M:M)+SUMIF('передел арм.шипов'!Q:Q,I118,'передел арм.шипов'!AA:AA))*J118</f>
        <v>0</v>
      </c>
      <c r="L118" s="51">
        <f>(SUMIF('Прайс цен'!K:K,I118,'Прайс цен'!N:N)+SUMIF('передел арм.шипов'!Q:Q,I118,'передел арм.шипов'!AB:AB))*J118</f>
        <v>0</v>
      </c>
      <c r="M118" s="146"/>
      <c r="N118" s="51"/>
      <c r="O118" s="51"/>
      <c r="P118" s="51">
        <f>N118*SUMIF('Прайс цен'!Q:Q,M118,'Прайс цен'!S:S)</f>
        <v>0</v>
      </c>
      <c r="Q118" s="51">
        <f t="shared" si="5"/>
        <v>0</v>
      </c>
      <c r="R118" s="146"/>
      <c r="S118" s="51"/>
      <c r="T118" s="51"/>
      <c r="U118" s="51">
        <f>S118*SUMIF('Прайс цен'!Q:Q,R118,'Прайс цен'!S:S)</f>
        <v>0</v>
      </c>
      <c r="V118" s="51">
        <f t="shared" si="6"/>
        <v>0</v>
      </c>
      <c r="W118" s="146"/>
      <c r="X118" s="51"/>
      <c r="Y118" s="51"/>
      <c r="Z118" s="51">
        <f>X118*SUMIF('Прайс цен'!Q:Q,W118,'Прайс цен'!S:S)</f>
        <v>0</v>
      </c>
      <c r="AA118" s="64">
        <f t="shared" si="7"/>
        <v>0</v>
      </c>
      <c r="AB118" s="69">
        <f t="shared" si="8"/>
        <v>0</v>
      </c>
      <c r="AC118" s="70">
        <f t="shared" si="9"/>
        <v>0</v>
      </c>
      <c r="AD118" s="83"/>
      <c r="AE118" s="83"/>
      <c r="AF118" s="83"/>
      <c r="AG118" s="83"/>
    </row>
    <row r="119" spans="1:33" ht="13.5" customHeight="1">
      <c r="A119" s="53" t="s">
        <v>303</v>
      </c>
      <c r="B119" s="142" t="s">
        <v>347</v>
      </c>
      <c r="C119" s="51">
        <f>SUMIF('Прайс цен'!B:B,B119,'Прайс цен'!D:D)+SUMIF('передел арм.шипов'!B:B,B119,'передел арм.шипов'!L:M)</f>
        <v>380.591086</v>
      </c>
      <c r="D119" s="51">
        <f>SUMIF('Прайс цен'!B:B,B119,'Прайс цен'!E:E)+SUMIF('передел арм.шипов'!B:B,B119,'передел арм.шипов'!M:M)</f>
        <v>10.1225</v>
      </c>
      <c r="E119" s="144"/>
      <c r="F119" s="60"/>
      <c r="G119" s="51">
        <f>(SUMIF('Прайс цен'!K:K,E119,'Прайс цен'!M:M)+SUMIF('передел арм.шипов'!Q:Q,E119,'передел арм.шипов'!AA:AA))*F119</f>
        <v>0</v>
      </c>
      <c r="H119" s="51">
        <f>(SUMIF('Прайс цен'!K:K,E119,'Прайс цен'!N:N)+SUMIF('передел арм.шипов'!Q:Q,E119,'передел арм.шипов'!AB:AB))*F119</f>
        <v>0</v>
      </c>
      <c r="I119" s="144"/>
      <c r="J119" s="60"/>
      <c r="K119" s="51">
        <f>(SUMIF('Прайс цен'!K:K,I119,'Прайс цен'!M:M)+SUMIF('передел арм.шипов'!Q:Q,I119,'передел арм.шипов'!AA:AA))*J119</f>
        <v>0</v>
      </c>
      <c r="L119" s="51">
        <f>(SUMIF('Прайс цен'!K:K,I119,'Прайс цен'!N:N)+SUMIF('передел арм.шипов'!Q:Q,I119,'передел арм.шипов'!AB:AB))*J119</f>
        <v>0</v>
      </c>
      <c r="M119" s="146" t="s">
        <v>377</v>
      </c>
      <c r="N119" s="51">
        <v>68</v>
      </c>
      <c r="O119" s="51">
        <v>0.6</v>
      </c>
      <c r="P119" s="51">
        <f>N119*SUMIF('Прайс цен'!Q:Q,M119,'Прайс цен'!S:S)</f>
        <v>1768</v>
      </c>
      <c r="Q119" s="51">
        <f t="shared" si="5"/>
        <v>67.4</v>
      </c>
      <c r="R119" s="146"/>
      <c r="S119" s="51"/>
      <c r="T119" s="51"/>
      <c r="U119" s="51">
        <f>S119*SUMIF('Прайс цен'!Q:Q,R119,'Прайс цен'!S:S)</f>
        <v>0</v>
      </c>
      <c r="V119" s="51">
        <f t="shared" si="6"/>
        <v>0</v>
      </c>
      <c r="W119" s="146"/>
      <c r="X119" s="51"/>
      <c r="Y119" s="51"/>
      <c r="Z119" s="51">
        <f>X119*SUMIF('Прайс цен'!Q:Q,W119,'Прайс цен'!S:S)</f>
        <v>0</v>
      </c>
      <c r="AA119" s="64">
        <f t="shared" si="7"/>
        <v>0</v>
      </c>
      <c r="AB119" s="69">
        <f t="shared" si="8"/>
        <v>2148.591086</v>
      </c>
      <c r="AC119" s="70">
        <f t="shared" si="9"/>
        <v>77.52250000000001</v>
      </c>
      <c r="AD119" s="83"/>
      <c r="AE119" s="83"/>
      <c r="AF119" s="83"/>
      <c r="AG119" s="83"/>
    </row>
    <row r="120" spans="1:33" ht="13.5" customHeight="1">
      <c r="A120" s="53" t="s">
        <v>327</v>
      </c>
      <c r="B120" s="142" t="s">
        <v>347</v>
      </c>
      <c r="C120" s="51">
        <f>SUMIF('Прайс цен'!B:B,B120,'Прайс цен'!D:D)+SUMIF('передел арм.шипов'!B:B,B120,'передел арм.шипов'!L:M)</f>
        <v>380.591086</v>
      </c>
      <c r="D120" s="51">
        <f>SUMIF('Прайс цен'!B:B,B120,'Прайс цен'!E:E)+SUMIF('передел арм.шипов'!B:B,B120,'передел арм.шипов'!M:M)</f>
        <v>10.1225</v>
      </c>
      <c r="E120" s="144"/>
      <c r="F120" s="60"/>
      <c r="G120" s="51">
        <f>(SUMIF('Прайс цен'!K:K,E120,'Прайс цен'!M:M)+SUMIF('передел арм.шипов'!Q:Q,E120,'передел арм.шипов'!AA:AA))*F120</f>
        <v>0</v>
      </c>
      <c r="H120" s="51">
        <f>(SUMIF('Прайс цен'!K:K,E120,'Прайс цен'!N:N)+SUMIF('передел арм.шипов'!Q:Q,E120,'передел арм.шипов'!AB:AB))*F120</f>
        <v>0</v>
      </c>
      <c r="I120" s="144"/>
      <c r="J120" s="60"/>
      <c r="K120" s="51">
        <f>(SUMIF('Прайс цен'!K:K,I120,'Прайс цен'!M:M)+SUMIF('передел арм.шипов'!Q:Q,I120,'передел арм.шипов'!AA:AA))*J120</f>
        <v>0</v>
      </c>
      <c r="L120" s="51">
        <f>(SUMIF('Прайс цен'!K:K,I120,'Прайс цен'!N:N)+SUMIF('передел арм.шипов'!Q:Q,I120,'передел арм.шипов'!AB:AB))*J120</f>
        <v>0</v>
      </c>
      <c r="M120" s="146" t="s">
        <v>377</v>
      </c>
      <c r="N120" s="51">
        <v>68</v>
      </c>
      <c r="O120" s="51">
        <v>0.6</v>
      </c>
      <c r="P120" s="51">
        <f>N120*SUMIF('Прайс цен'!Q:Q,M120,'Прайс цен'!S:S)</f>
        <v>1768</v>
      </c>
      <c r="Q120" s="51">
        <f t="shared" si="5"/>
        <v>67.4</v>
      </c>
      <c r="R120" s="146"/>
      <c r="S120" s="51"/>
      <c r="T120" s="51"/>
      <c r="U120" s="51">
        <f>S120*SUMIF('Прайс цен'!Q:Q,R120,'Прайс цен'!S:S)</f>
        <v>0</v>
      </c>
      <c r="V120" s="51">
        <f t="shared" si="6"/>
        <v>0</v>
      </c>
      <c r="W120" s="146"/>
      <c r="X120" s="51"/>
      <c r="Y120" s="51"/>
      <c r="Z120" s="51">
        <f>X120*SUMIF('Прайс цен'!Q:Q,W120,'Прайс цен'!S:S)</f>
        <v>0</v>
      </c>
      <c r="AA120" s="64">
        <f t="shared" si="7"/>
        <v>0</v>
      </c>
      <c r="AB120" s="69">
        <f t="shared" si="8"/>
        <v>2148.591086</v>
      </c>
      <c r="AC120" s="70">
        <f t="shared" si="9"/>
        <v>77.52250000000001</v>
      </c>
      <c r="AD120" s="83"/>
      <c r="AE120" s="83"/>
      <c r="AF120" s="83"/>
      <c r="AG120" s="83"/>
    </row>
    <row r="121" spans="1:33" ht="13.5" customHeight="1">
      <c r="A121" s="53" t="s">
        <v>196</v>
      </c>
      <c r="B121" s="142"/>
      <c r="C121" s="51">
        <f>SUMIF('Прайс цен'!B:B,B121,'Прайс цен'!D:D)+SUMIF('передел арм.шипов'!B:B,B121,'передел арм.шипов'!L:M)</f>
        <v>0</v>
      </c>
      <c r="D121" s="51">
        <f>SUMIF('Прайс цен'!B:B,B121,'Прайс цен'!E:E)+SUMIF('передел арм.шипов'!B:B,B121,'передел арм.шипов'!M:M)</f>
        <v>0</v>
      </c>
      <c r="E121" s="144"/>
      <c r="F121" s="60"/>
      <c r="G121" s="51">
        <f>(SUMIF('Прайс цен'!K:K,E121,'Прайс цен'!M:M)+SUMIF('передел арм.шипов'!Q:Q,E121,'передел арм.шипов'!AA:AA))*F121</f>
        <v>0</v>
      </c>
      <c r="H121" s="51">
        <f>(SUMIF('Прайс цен'!K:K,E121,'Прайс цен'!N:N)+SUMIF('передел арм.шипов'!Q:Q,E121,'передел арм.шипов'!AB:AB))*F121</f>
        <v>0</v>
      </c>
      <c r="I121" s="144"/>
      <c r="J121" s="60"/>
      <c r="K121" s="51">
        <f>(SUMIF('Прайс цен'!K:K,I121,'Прайс цен'!M:M)+SUMIF('передел арм.шипов'!Q:Q,I121,'передел арм.шипов'!AA:AA))*J121</f>
        <v>0</v>
      </c>
      <c r="L121" s="51">
        <f>(SUMIF('Прайс цен'!K:K,I121,'Прайс цен'!N:N)+SUMIF('передел арм.шипов'!Q:Q,I121,'передел арм.шипов'!AB:AB))*J121</f>
        <v>0</v>
      </c>
      <c r="M121" s="146"/>
      <c r="N121" s="51"/>
      <c r="O121" s="51"/>
      <c r="P121" s="51">
        <f>N121*SUMIF('Прайс цен'!Q:Q,M121,'Прайс цен'!S:S)</f>
        <v>0</v>
      </c>
      <c r="Q121" s="51">
        <f t="shared" si="5"/>
        <v>0</v>
      </c>
      <c r="R121" s="146"/>
      <c r="S121" s="51"/>
      <c r="T121" s="51"/>
      <c r="U121" s="51">
        <f>S121*SUMIF('Прайс цен'!Q:Q,R121,'Прайс цен'!S:S)</f>
        <v>0</v>
      </c>
      <c r="V121" s="51">
        <f t="shared" si="6"/>
        <v>0</v>
      </c>
      <c r="W121" s="146"/>
      <c r="X121" s="51"/>
      <c r="Y121" s="51"/>
      <c r="Z121" s="51">
        <f>X121*SUMIF('Прайс цен'!Q:Q,W121,'Прайс цен'!S:S)</f>
        <v>0</v>
      </c>
      <c r="AA121" s="64">
        <f t="shared" si="7"/>
        <v>0</v>
      </c>
      <c r="AB121" s="69">
        <f t="shared" si="8"/>
        <v>0</v>
      </c>
      <c r="AC121" s="70">
        <f t="shared" si="9"/>
        <v>0</v>
      </c>
      <c r="AD121" s="83"/>
      <c r="AE121" s="83"/>
      <c r="AF121" s="83"/>
      <c r="AG121" s="83"/>
    </row>
    <row r="122" spans="1:33" ht="13.5" customHeight="1">
      <c r="A122" s="53" t="s">
        <v>78</v>
      </c>
      <c r="B122" s="142"/>
      <c r="C122" s="51">
        <f>SUMIF('Прайс цен'!B:B,B122,'Прайс цен'!D:D)+SUMIF('передел арм.шипов'!B:B,B122,'передел арм.шипов'!L:M)</f>
        <v>0</v>
      </c>
      <c r="D122" s="51">
        <f>SUMIF('Прайс цен'!B:B,B122,'Прайс цен'!E:E)+SUMIF('передел арм.шипов'!B:B,B122,'передел арм.шипов'!M:M)</f>
        <v>0</v>
      </c>
      <c r="E122" s="144"/>
      <c r="F122" s="60"/>
      <c r="G122" s="51">
        <f>(SUMIF('Прайс цен'!K:K,E122,'Прайс цен'!M:M)+SUMIF('передел арм.шипов'!Q:Q,E122,'передел арм.шипов'!AA:AA))*F122</f>
        <v>0</v>
      </c>
      <c r="H122" s="51">
        <f>(SUMIF('Прайс цен'!K:K,E122,'Прайс цен'!N:N)+SUMIF('передел арм.шипов'!Q:Q,E122,'передел арм.шипов'!AB:AB))*F122</f>
        <v>0</v>
      </c>
      <c r="I122" s="144"/>
      <c r="J122" s="60"/>
      <c r="K122" s="51">
        <f>(SUMIF('Прайс цен'!K:K,I122,'Прайс цен'!M:M)+SUMIF('передел арм.шипов'!Q:Q,I122,'передел арм.шипов'!AA:AA))*J122</f>
        <v>0</v>
      </c>
      <c r="L122" s="51">
        <f>(SUMIF('Прайс цен'!K:K,I122,'Прайс цен'!N:N)+SUMIF('передел арм.шипов'!Q:Q,I122,'передел арм.шипов'!AB:AB))*J122</f>
        <v>0</v>
      </c>
      <c r="M122" s="146"/>
      <c r="N122" s="51"/>
      <c r="O122" s="51"/>
      <c r="P122" s="51">
        <f>N122*SUMIF('Прайс цен'!Q:Q,M122,'Прайс цен'!S:S)</f>
        <v>0</v>
      </c>
      <c r="Q122" s="51">
        <f t="shared" si="5"/>
        <v>0</v>
      </c>
      <c r="R122" s="146"/>
      <c r="S122" s="51"/>
      <c r="T122" s="51"/>
      <c r="U122" s="51">
        <f>S122*SUMIF('Прайс цен'!Q:Q,R122,'Прайс цен'!S:S)</f>
        <v>0</v>
      </c>
      <c r="V122" s="51">
        <f t="shared" si="6"/>
        <v>0</v>
      </c>
      <c r="W122" s="146"/>
      <c r="X122" s="51"/>
      <c r="Y122" s="51"/>
      <c r="Z122" s="51">
        <f>X122*SUMIF('Прайс цен'!Q:Q,W122,'Прайс цен'!S:S)</f>
        <v>0</v>
      </c>
      <c r="AA122" s="64">
        <f t="shared" si="7"/>
        <v>0</v>
      </c>
      <c r="AB122" s="69">
        <f t="shared" si="8"/>
        <v>0</v>
      </c>
      <c r="AC122" s="70">
        <f t="shared" si="9"/>
        <v>0</v>
      </c>
      <c r="AD122" s="83"/>
      <c r="AE122" s="83"/>
      <c r="AF122" s="83"/>
      <c r="AG122" s="83"/>
    </row>
    <row r="123" spans="1:33" ht="13.5" customHeight="1">
      <c r="A123" s="53" t="s">
        <v>197</v>
      </c>
      <c r="B123" s="142"/>
      <c r="C123" s="51">
        <f>SUMIF('Прайс цен'!B:B,B123,'Прайс цен'!D:D)+SUMIF('передел арм.шипов'!B:B,B123,'передел арм.шипов'!L:M)</f>
        <v>0</v>
      </c>
      <c r="D123" s="51">
        <f>SUMIF('Прайс цен'!B:B,B123,'Прайс цен'!E:E)+SUMIF('передел арм.шипов'!B:B,B123,'передел арм.шипов'!M:M)</f>
        <v>0</v>
      </c>
      <c r="E123" s="144"/>
      <c r="F123" s="60"/>
      <c r="G123" s="51">
        <f>(SUMIF('Прайс цен'!K:K,E123,'Прайс цен'!M:M)+SUMIF('передел арм.шипов'!Q:Q,E123,'передел арм.шипов'!AA:AA))*F123</f>
        <v>0</v>
      </c>
      <c r="H123" s="51">
        <f>(SUMIF('Прайс цен'!K:K,E123,'Прайс цен'!N:N)+SUMIF('передел арм.шипов'!Q:Q,E123,'передел арм.шипов'!AB:AB))*F123</f>
        <v>0</v>
      </c>
      <c r="I123" s="144"/>
      <c r="J123" s="60"/>
      <c r="K123" s="51">
        <f>(SUMIF('Прайс цен'!K:K,I123,'Прайс цен'!M:M)+SUMIF('передел арм.шипов'!Q:Q,I123,'передел арм.шипов'!AA:AA))*J123</f>
        <v>0</v>
      </c>
      <c r="L123" s="51">
        <f>(SUMIF('Прайс цен'!K:K,I123,'Прайс цен'!N:N)+SUMIF('передел арм.шипов'!Q:Q,I123,'передел арм.шипов'!AB:AB))*J123</f>
        <v>0</v>
      </c>
      <c r="M123" s="146"/>
      <c r="N123" s="51"/>
      <c r="O123" s="51"/>
      <c r="P123" s="51">
        <f>N123*SUMIF('Прайс цен'!Q:Q,M123,'Прайс цен'!S:S)</f>
        <v>0</v>
      </c>
      <c r="Q123" s="51">
        <f t="shared" si="5"/>
        <v>0</v>
      </c>
      <c r="R123" s="146"/>
      <c r="S123" s="51"/>
      <c r="T123" s="51"/>
      <c r="U123" s="51">
        <f>S123*SUMIF('Прайс цен'!Q:Q,R123,'Прайс цен'!S:S)</f>
        <v>0</v>
      </c>
      <c r="V123" s="51">
        <f t="shared" si="6"/>
        <v>0</v>
      </c>
      <c r="W123" s="146"/>
      <c r="X123" s="51"/>
      <c r="Y123" s="51"/>
      <c r="Z123" s="51">
        <f>X123*SUMIF('Прайс цен'!Q:Q,W123,'Прайс цен'!S:S)</f>
        <v>0</v>
      </c>
      <c r="AA123" s="64">
        <f t="shared" si="7"/>
        <v>0</v>
      </c>
      <c r="AB123" s="69">
        <f t="shared" si="8"/>
        <v>0</v>
      </c>
      <c r="AC123" s="70">
        <f t="shared" si="9"/>
        <v>0</v>
      </c>
      <c r="AD123" s="83"/>
      <c r="AE123" s="83"/>
      <c r="AF123" s="83"/>
      <c r="AG123" s="83"/>
    </row>
    <row r="124" spans="1:33" ht="13.5" customHeight="1">
      <c r="A124" s="53" t="s">
        <v>198</v>
      </c>
      <c r="B124" s="142"/>
      <c r="C124" s="51">
        <f>SUMIF('Прайс цен'!B:B,B124,'Прайс цен'!D:D)+SUMIF('передел арм.шипов'!B:B,B124,'передел арм.шипов'!L:M)</f>
        <v>0</v>
      </c>
      <c r="D124" s="51">
        <f>SUMIF('Прайс цен'!B:B,B124,'Прайс цен'!E:E)+SUMIF('передел арм.шипов'!B:B,B124,'передел арм.шипов'!M:M)</f>
        <v>0</v>
      </c>
      <c r="E124" s="144"/>
      <c r="F124" s="60"/>
      <c r="G124" s="51">
        <f>(SUMIF('Прайс цен'!K:K,E124,'Прайс цен'!M:M)+SUMIF('передел арм.шипов'!Q:Q,E124,'передел арм.шипов'!AA:AA))*F124</f>
        <v>0</v>
      </c>
      <c r="H124" s="51">
        <f>(SUMIF('Прайс цен'!K:K,E124,'Прайс цен'!N:N)+SUMIF('передел арм.шипов'!Q:Q,E124,'передел арм.шипов'!AB:AB))*F124</f>
        <v>0</v>
      </c>
      <c r="I124" s="144"/>
      <c r="J124" s="60"/>
      <c r="K124" s="51">
        <f>(SUMIF('Прайс цен'!K:K,I124,'Прайс цен'!M:M)+SUMIF('передел арм.шипов'!Q:Q,I124,'передел арм.шипов'!AA:AA))*J124</f>
        <v>0</v>
      </c>
      <c r="L124" s="51">
        <f>(SUMIF('Прайс цен'!K:K,I124,'Прайс цен'!N:N)+SUMIF('передел арм.шипов'!Q:Q,I124,'передел арм.шипов'!AB:AB))*J124</f>
        <v>0</v>
      </c>
      <c r="M124" s="146" t="s">
        <v>377</v>
      </c>
      <c r="N124" s="51">
        <v>49.5</v>
      </c>
      <c r="O124" s="51">
        <v>0.8</v>
      </c>
      <c r="P124" s="51">
        <f>N124*SUMIF('Прайс цен'!Q:Q,M124,'Прайс цен'!S:S)</f>
        <v>1287</v>
      </c>
      <c r="Q124" s="51">
        <f t="shared" si="5"/>
        <v>48.7</v>
      </c>
      <c r="R124" s="146"/>
      <c r="S124" s="51"/>
      <c r="T124" s="51"/>
      <c r="U124" s="51">
        <f>S124*SUMIF('Прайс цен'!Q:Q,R124,'Прайс цен'!S:S)</f>
        <v>0</v>
      </c>
      <c r="V124" s="51">
        <f t="shared" si="6"/>
        <v>0</v>
      </c>
      <c r="W124" s="146"/>
      <c r="X124" s="51"/>
      <c r="Y124" s="51"/>
      <c r="Z124" s="51">
        <f>X124*SUMIF('Прайс цен'!Q:Q,W124,'Прайс цен'!S:S)</f>
        <v>0</v>
      </c>
      <c r="AA124" s="64">
        <f t="shared" si="7"/>
        <v>0</v>
      </c>
      <c r="AB124" s="69">
        <f t="shared" si="8"/>
        <v>1287</v>
      </c>
      <c r="AC124" s="70">
        <f t="shared" si="9"/>
        <v>48.7</v>
      </c>
      <c r="AD124" s="83"/>
      <c r="AE124" s="83"/>
      <c r="AF124" s="83"/>
      <c r="AG124" s="83"/>
    </row>
    <row r="125" spans="1:33" ht="13.5" customHeight="1">
      <c r="A125" s="53" t="s">
        <v>79</v>
      </c>
      <c r="B125" s="142"/>
      <c r="C125" s="51">
        <f>SUMIF('Прайс цен'!B:B,B125,'Прайс цен'!D:D)+SUMIF('передел арм.шипов'!B:B,B125,'передел арм.шипов'!L:M)</f>
        <v>0</v>
      </c>
      <c r="D125" s="51">
        <f>SUMIF('Прайс цен'!B:B,B125,'Прайс цен'!E:E)+SUMIF('передел арм.шипов'!B:B,B125,'передел арм.шипов'!M:M)</f>
        <v>0</v>
      </c>
      <c r="E125" s="144"/>
      <c r="F125" s="60"/>
      <c r="G125" s="51">
        <f>(SUMIF('Прайс цен'!K:K,E125,'Прайс цен'!M:M)+SUMIF('передел арм.шипов'!Q:Q,E125,'передел арм.шипов'!AA:AA))*F125</f>
        <v>0</v>
      </c>
      <c r="H125" s="51">
        <f>(SUMIF('Прайс цен'!K:K,E125,'Прайс цен'!N:N)+SUMIF('передел арм.шипов'!Q:Q,E125,'передел арм.шипов'!AB:AB))*F125</f>
        <v>0</v>
      </c>
      <c r="I125" s="144"/>
      <c r="J125" s="60"/>
      <c r="K125" s="51">
        <f>(SUMIF('Прайс цен'!K:K,I125,'Прайс цен'!M:M)+SUMIF('передел арм.шипов'!Q:Q,I125,'передел арм.шипов'!AA:AA))*J125</f>
        <v>0</v>
      </c>
      <c r="L125" s="51">
        <f>(SUMIF('Прайс цен'!K:K,I125,'Прайс цен'!N:N)+SUMIF('передел арм.шипов'!Q:Q,I125,'передел арм.шипов'!AB:AB))*J125</f>
        <v>0</v>
      </c>
      <c r="M125" s="146"/>
      <c r="N125" s="51"/>
      <c r="O125" s="51"/>
      <c r="P125" s="51">
        <f>N125*SUMIF('Прайс цен'!Q:Q,M125,'Прайс цен'!S:S)</f>
        <v>0</v>
      </c>
      <c r="Q125" s="51">
        <f t="shared" si="5"/>
        <v>0</v>
      </c>
      <c r="R125" s="146"/>
      <c r="S125" s="51"/>
      <c r="T125" s="51"/>
      <c r="U125" s="51">
        <f>S125*SUMIF('Прайс цен'!Q:Q,R125,'Прайс цен'!S:S)</f>
        <v>0</v>
      </c>
      <c r="V125" s="51">
        <f t="shared" si="6"/>
        <v>0</v>
      </c>
      <c r="W125" s="146"/>
      <c r="X125" s="51"/>
      <c r="Y125" s="51"/>
      <c r="Z125" s="51">
        <f>X125*SUMIF('Прайс цен'!Q:Q,W125,'Прайс цен'!S:S)</f>
        <v>0</v>
      </c>
      <c r="AA125" s="64">
        <f t="shared" si="7"/>
        <v>0</v>
      </c>
      <c r="AB125" s="69">
        <f t="shared" si="8"/>
        <v>0</v>
      </c>
      <c r="AC125" s="70">
        <f t="shared" si="9"/>
        <v>0</v>
      </c>
      <c r="AD125" s="83"/>
      <c r="AE125" s="83"/>
      <c r="AF125" s="83"/>
      <c r="AG125" s="83"/>
    </row>
    <row r="126" spans="1:33" ht="13.5" customHeight="1">
      <c r="A126" s="53" t="s">
        <v>199</v>
      </c>
      <c r="B126" s="142"/>
      <c r="C126" s="51">
        <f>SUMIF('Прайс цен'!B:B,B126,'Прайс цен'!D:D)+SUMIF('передел арм.шипов'!B:B,B126,'передел арм.шипов'!L:M)</f>
        <v>0</v>
      </c>
      <c r="D126" s="51">
        <f>SUMIF('Прайс цен'!B:B,B126,'Прайс цен'!E:E)+SUMIF('передел арм.шипов'!B:B,B126,'передел арм.шипов'!M:M)</f>
        <v>0</v>
      </c>
      <c r="E126" s="144"/>
      <c r="F126" s="60"/>
      <c r="G126" s="51">
        <f>(SUMIF('Прайс цен'!K:K,E126,'Прайс цен'!M:M)+SUMIF('передел арм.шипов'!Q:Q,E126,'передел арм.шипов'!AA:AA))*F126</f>
        <v>0</v>
      </c>
      <c r="H126" s="51">
        <f>(SUMIF('Прайс цен'!K:K,E126,'Прайс цен'!N:N)+SUMIF('передел арм.шипов'!Q:Q,E126,'передел арм.шипов'!AB:AB))*F126</f>
        <v>0</v>
      </c>
      <c r="I126" s="144"/>
      <c r="J126" s="60"/>
      <c r="K126" s="51">
        <f>(SUMIF('Прайс цен'!K:K,I126,'Прайс цен'!M:M)+SUMIF('передел арм.шипов'!Q:Q,I126,'передел арм.шипов'!AA:AA))*J126</f>
        <v>0</v>
      </c>
      <c r="L126" s="51">
        <f>(SUMIF('Прайс цен'!K:K,I126,'Прайс цен'!N:N)+SUMIF('передел арм.шипов'!Q:Q,I126,'передел арм.шипов'!AB:AB))*J126</f>
        <v>0</v>
      </c>
      <c r="M126" s="146"/>
      <c r="N126" s="51"/>
      <c r="O126" s="51"/>
      <c r="P126" s="51">
        <f>N126*SUMIF('Прайс цен'!Q:Q,M126,'Прайс цен'!S:S)</f>
        <v>0</v>
      </c>
      <c r="Q126" s="51">
        <f t="shared" si="5"/>
        <v>0</v>
      </c>
      <c r="R126" s="146"/>
      <c r="S126" s="51"/>
      <c r="T126" s="51"/>
      <c r="U126" s="51">
        <f>S126*SUMIF('Прайс цен'!Q:Q,R126,'Прайс цен'!S:S)</f>
        <v>0</v>
      </c>
      <c r="V126" s="51">
        <f t="shared" si="6"/>
        <v>0</v>
      </c>
      <c r="W126" s="146"/>
      <c r="X126" s="51"/>
      <c r="Y126" s="51"/>
      <c r="Z126" s="51">
        <f>X126*SUMIF('Прайс цен'!Q:Q,W126,'Прайс цен'!S:S)</f>
        <v>0</v>
      </c>
      <c r="AA126" s="64">
        <f t="shared" si="7"/>
        <v>0</v>
      </c>
      <c r="AB126" s="69">
        <f t="shared" si="8"/>
        <v>0</v>
      </c>
      <c r="AC126" s="70">
        <f t="shared" si="9"/>
        <v>0</v>
      </c>
      <c r="AD126" s="83"/>
      <c r="AE126" s="83"/>
      <c r="AF126" s="83"/>
      <c r="AG126" s="83"/>
    </row>
    <row r="127" spans="1:33" ht="13.5" customHeight="1">
      <c r="A127" s="53" t="s">
        <v>200</v>
      </c>
      <c r="B127" s="142"/>
      <c r="C127" s="51">
        <f>SUMIF('Прайс цен'!B:B,B127,'Прайс цен'!D:D)+SUMIF('передел арм.шипов'!B:B,B127,'передел арм.шипов'!L:M)</f>
        <v>0</v>
      </c>
      <c r="D127" s="51">
        <f>SUMIF('Прайс цен'!B:B,B127,'Прайс цен'!E:E)+SUMIF('передел арм.шипов'!B:B,B127,'передел арм.шипов'!M:M)</f>
        <v>0</v>
      </c>
      <c r="E127" s="144"/>
      <c r="F127" s="60"/>
      <c r="G127" s="51">
        <f>(SUMIF('Прайс цен'!K:K,E127,'Прайс цен'!M:M)+SUMIF('передел арм.шипов'!Q:Q,E127,'передел арм.шипов'!AA:AA))*F127</f>
        <v>0</v>
      </c>
      <c r="H127" s="51">
        <f>(SUMIF('Прайс цен'!K:K,E127,'Прайс цен'!N:N)+SUMIF('передел арм.шипов'!Q:Q,E127,'передел арм.шипов'!AB:AB))*F127</f>
        <v>0</v>
      </c>
      <c r="I127" s="144"/>
      <c r="J127" s="60"/>
      <c r="K127" s="51">
        <f>(SUMIF('Прайс цен'!K:K,I127,'Прайс цен'!M:M)+SUMIF('передел арм.шипов'!Q:Q,I127,'передел арм.шипов'!AA:AA))*J127</f>
        <v>0</v>
      </c>
      <c r="L127" s="51">
        <f>(SUMIF('Прайс цен'!K:K,I127,'Прайс цен'!N:N)+SUMIF('передел арм.шипов'!Q:Q,I127,'передел арм.шипов'!AB:AB))*J127</f>
        <v>0</v>
      </c>
      <c r="M127" s="146" t="s">
        <v>377</v>
      </c>
      <c r="N127" s="51">
        <v>60.3</v>
      </c>
      <c r="O127" s="51">
        <v>0.8</v>
      </c>
      <c r="P127" s="51">
        <f>N127*SUMIF('Прайс цен'!Q:Q,M127,'Прайс цен'!S:S)</f>
        <v>1567.8</v>
      </c>
      <c r="Q127" s="51">
        <f t="shared" si="5"/>
        <v>59.5</v>
      </c>
      <c r="R127" s="146"/>
      <c r="S127" s="51"/>
      <c r="T127" s="51"/>
      <c r="U127" s="51">
        <f>S127*SUMIF('Прайс цен'!Q:Q,R127,'Прайс цен'!S:S)</f>
        <v>0</v>
      </c>
      <c r="V127" s="51">
        <f t="shared" si="6"/>
        <v>0</v>
      </c>
      <c r="W127" s="146"/>
      <c r="X127" s="51"/>
      <c r="Y127" s="51"/>
      <c r="Z127" s="51">
        <f>X127*SUMIF('Прайс цен'!Q:Q,W127,'Прайс цен'!S:S)</f>
        <v>0</v>
      </c>
      <c r="AA127" s="64">
        <f t="shared" si="7"/>
        <v>0</v>
      </c>
      <c r="AB127" s="69">
        <f t="shared" si="8"/>
        <v>1567.8</v>
      </c>
      <c r="AC127" s="70">
        <f t="shared" si="9"/>
        <v>59.5</v>
      </c>
      <c r="AD127" s="83"/>
      <c r="AE127" s="83"/>
      <c r="AF127" s="83"/>
      <c r="AG127" s="83"/>
    </row>
    <row r="128" spans="1:33" ht="13.5" customHeight="1">
      <c r="A128" s="53" t="s">
        <v>201</v>
      </c>
      <c r="B128" s="142"/>
      <c r="C128" s="51">
        <f>SUMIF('Прайс цен'!B:B,B128,'Прайс цен'!D:D)+SUMIF('передел арм.шипов'!B:B,B128,'передел арм.шипов'!L:M)</f>
        <v>0</v>
      </c>
      <c r="D128" s="51">
        <f>SUMIF('Прайс цен'!B:B,B128,'Прайс цен'!E:E)+SUMIF('передел арм.шипов'!B:B,B128,'передел арм.шипов'!M:M)</f>
        <v>0</v>
      </c>
      <c r="E128" s="144"/>
      <c r="F128" s="60"/>
      <c r="G128" s="51">
        <f>(SUMIF('Прайс цен'!K:K,E128,'Прайс цен'!M:M)+SUMIF('передел арм.шипов'!Q:Q,E128,'передел арм.шипов'!AA:AA))*F128</f>
        <v>0</v>
      </c>
      <c r="H128" s="51">
        <f>(SUMIF('Прайс цен'!K:K,E128,'Прайс цен'!N:N)+SUMIF('передел арм.шипов'!Q:Q,E128,'передел арм.шипов'!AB:AB))*F128</f>
        <v>0</v>
      </c>
      <c r="I128" s="144"/>
      <c r="J128" s="60"/>
      <c r="K128" s="51">
        <f>(SUMIF('Прайс цен'!K:K,I128,'Прайс цен'!M:M)+SUMIF('передел арм.шипов'!Q:Q,I128,'передел арм.шипов'!AA:AA))*J128</f>
        <v>0</v>
      </c>
      <c r="L128" s="51">
        <f>(SUMIF('Прайс цен'!K:K,I128,'Прайс цен'!N:N)+SUMIF('передел арм.шипов'!Q:Q,I128,'передел арм.шипов'!AB:AB))*J128</f>
        <v>0</v>
      </c>
      <c r="M128" s="146"/>
      <c r="N128" s="51"/>
      <c r="O128" s="51"/>
      <c r="P128" s="51">
        <f>N128*SUMIF('Прайс цен'!Q:Q,M128,'Прайс цен'!S:S)</f>
        <v>0</v>
      </c>
      <c r="Q128" s="51">
        <f t="shared" si="5"/>
        <v>0</v>
      </c>
      <c r="R128" s="146"/>
      <c r="S128" s="51"/>
      <c r="T128" s="51"/>
      <c r="U128" s="51">
        <f>S128*SUMIF('Прайс цен'!Q:Q,R128,'Прайс цен'!S:S)</f>
        <v>0</v>
      </c>
      <c r="V128" s="51">
        <f t="shared" si="6"/>
        <v>0</v>
      </c>
      <c r="W128" s="146"/>
      <c r="X128" s="51"/>
      <c r="Y128" s="51"/>
      <c r="Z128" s="51">
        <f>X128*SUMIF('Прайс цен'!Q:Q,W128,'Прайс цен'!S:S)</f>
        <v>0</v>
      </c>
      <c r="AA128" s="64">
        <f t="shared" si="7"/>
        <v>0</v>
      </c>
      <c r="AB128" s="69">
        <f t="shared" si="8"/>
        <v>0</v>
      </c>
      <c r="AC128" s="70">
        <f t="shared" si="9"/>
        <v>0</v>
      </c>
      <c r="AD128" s="83"/>
      <c r="AE128" s="83"/>
      <c r="AF128" s="83"/>
      <c r="AG128" s="83"/>
    </row>
    <row r="129" spans="1:33" ht="13.5" customHeight="1">
      <c r="A129" s="53" t="s">
        <v>202</v>
      </c>
      <c r="B129" s="142"/>
      <c r="C129" s="51">
        <f>SUMIF('Прайс цен'!B:B,B129,'Прайс цен'!D:D)+SUMIF('передел арм.шипов'!B:B,B129,'передел арм.шипов'!L:M)</f>
        <v>0</v>
      </c>
      <c r="D129" s="51">
        <f>SUMIF('Прайс цен'!B:B,B129,'Прайс цен'!E:E)+SUMIF('передел арм.шипов'!B:B,B129,'передел арм.шипов'!M:M)</f>
        <v>0</v>
      </c>
      <c r="E129" s="144"/>
      <c r="F129" s="60"/>
      <c r="G129" s="51">
        <f>(SUMIF('Прайс цен'!K:K,E129,'Прайс цен'!M:M)+SUMIF('передел арм.шипов'!Q:Q,E129,'передел арм.шипов'!AA:AA))*F129</f>
        <v>0</v>
      </c>
      <c r="H129" s="51">
        <f>(SUMIF('Прайс цен'!K:K,E129,'Прайс цен'!N:N)+SUMIF('передел арм.шипов'!Q:Q,E129,'передел арм.шипов'!AB:AB))*F129</f>
        <v>0</v>
      </c>
      <c r="I129" s="144"/>
      <c r="J129" s="60"/>
      <c r="K129" s="51">
        <f>(SUMIF('Прайс цен'!K:K,I129,'Прайс цен'!M:M)+SUMIF('передел арм.шипов'!Q:Q,I129,'передел арм.шипов'!AA:AA))*J129</f>
        <v>0</v>
      </c>
      <c r="L129" s="51">
        <f>(SUMIF('Прайс цен'!K:K,I129,'Прайс цен'!N:N)+SUMIF('передел арм.шипов'!Q:Q,I129,'передел арм.шипов'!AB:AB))*J129</f>
        <v>0</v>
      </c>
      <c r="M129" s="146"/>
      <c r="N129" s="51"/>
      <c r="O129" s="51"/>
      <c r="P129" s="51">
        <f>N129*SUMIF('Прайс цен'!Q:Q,M129,'Прайс цен'!S:S)</f>
        <v>0</v>
      </c>
      <c r="Q129" s="51">
        <f t="shared" si="5"/>
        <v>0</v>
      </c>
      <c r="R129" s="146"/>
      <c r="S129" s="51"/>
      <c r="T129" s="51"/>
      <c r="U129" s="51">
        <f>S129*SUMIF('Прайс цен'!Q:Q,R129,'Прайс цен'!S:S)</f>
        <v>0</v>
      </c>
      <c r="V129" s="51">
        <f t="shared" si="6"/>
        <v>0</v>
      </c>
      <c r="W129" s="146"/>
      <c r="X129" s="51"/>
      <c r="Y129" s="51"/>
      <c r="Z129" s="51">
        <f>X129*SUMIF('Прайс цен'!Q:Q,W129,'Прайс цен'!S:S)</f>
        <v>0</v>
      </c>
      <c r="AA129" s="64">
        <f t="shared" si="7"/>
        <v>0</v>
      </c>
      <c r="AB129" s="69">
        <f t="shared" si="8"/>
        <v>0</v>
      </c>
      <c r="AC129" s="70">
        <f t="shared" si="9"/>
        <v>0</v>
      </c>
      <c r="AD129" s="83"/>
      <c r="AE129" s="83"/>
      <c r="AF129" s="83"/>
      <c r="AG129" s="83"/>
    </row>
    <row r="130" spans="1:33" ht="13.5" customHeight="1">
      <c r="A130" s="53" t="s">
        <v>288</v>
      </c>
      <c r="B130" s="142"/>
      <c r="C130" s="51">
        <f>SUMIF('Прайс цен'!B:B,B130,'Прайс цен'!D:D)+SUMIF('передел арм.шипов'!B:B,B130,'передел арм.шипов'!L:M)</f>
        <v>0</v>
      </c>
      <c r="D130" s="51">
        <f>SUMIF('Прайс цен'!B:B,B130,'Прайс цен'!E:E)+SUMIF('передел арм.шипов'!B:B,B130,'передел арм.шипов'!M:M)</f>
        <v>0</v>
      </c>
      <c r="E130" s="144"/>
      <c r="F130" s="60"/>
      <c r="G130" s="51">
        <f>(SUMIF('Прайс цен'!K:K,E130,'Прайс цен'!M:M)+SUMIF('передел арм.шипов'!Q:Q,E130,'передел арм.шипов'!AA:AA))*F130</f>
        <v>0</v>
      </c>
      <c r="H130" s="51">
        <f>(SUMIF('Прайс цен'!K:K,E130,'Прайс цен'!N:N)+SUMIF('передел арм.шипов'!Q:Q,E130,'передел арм.шипов'!AB:AB))*F130</f>
        <v>0</v>
      </c>
      <c r="I130" s="144"/>
      <c r="J130" s="60"/>
      <c r="K130" s="51">
        <f>(SUMIF('Прайс цен'!K:K,I130,'Прайс цен'!M:M)+SUMIF('передел арм.шипов'!Q:Q,I130,'передел арм.шипов'!AA:AA))*J130</f>
        <v>0</v>
      </c>
      <c r="L130" s="51">
        <f>(SUMIF('Прайс цен'!K:K,I130,'Прайс цен'!N:N)+SUMIF('передел арм.шипов'!Q:Q,I130,'передел арм.шипов'!AB:AB))*J130</f>
        <v>0</v>
      </c>
      <c r="M130" s="146" t="s">
        <v>377</v>
      </c>
      <c r="N130" s="51">
        <v>52</v>
      </c>
      <c r="O130" s="51">
        <v>0.8</v>
      </c>
      <c r="P130" s="51">
        <f>N130*SUMIF('Прайс цен'!Q:Q,M130,'Прайс цен'!S:S)</f>
        <v>1352</v>
      </c>
      <c r="Q130" s="51">
        <f t="shared" si="5"/>
        <v>51.2</v>
      </c>
      <c r="R130" s="146"/>
      <c r="S130" s="51"/>
      <c r="T130" s="51"/>
      <c r="U130" s="51">
        <f>S130*SUMIF('Прайс цен'!Q:Q,R130,'Прайс цен'!S:S)</f>
        <v>0</v>
      </c>
      <c r="V130" s="51">
        <f t="shared" si="6"/>
        <v>0</v>
      </c>
      <c r="W130" s="146"/>
      <c r="X130" s="51"/>
      <c r="Y130" s="51"/>
      <c r="Z130" s="51">
        <f>X130*SUMIF('Прайс цен'!Q:Q,W130,'Прайс цен'!S:S)</f>
        <v>0</v>
      </c>
      <c r="AA130" s="64">
        <f t="shared" si="7"/>
        <v>0</v>
      </c>
      <c r="AB130" s="69">
        <f t="shared" si="8"/>
        <v>1352</v>
      </c>
      <c r="AC130" s="70">
        <f t="shared" si="9"/>
        <v>51.2</v>
      </c>
      <c r="AD130" s="83"/>
      <c r="AE130" s="83"/>
      <c r="AF130" s="83"/>
      <c r="AG130" s="83"/>
    </row>
    <row r="131" spans="1:33" ht="13.5" customHeight="1">
      <c r="A131" s="53" t="s">
        <v>297</v>
      </c>
      <c r="B131" s="142"/>
      <c r="C131" s="51">
        <f>SUMIF('Прайс цен'!B:B,B131,'Прайс цен'!D:D)+SUMIF('передел арм.шипов'!B:B,B131,'передел арм.шипов'!L:M)</f>
        <v>0</v>
      </c>
      <c r="D131" s="51">
        <f>SUMIF('Прайс цен'!B:B,B131,'Прайс цен'!E:E)+SUMIF('передел арм.шипов'!B:B,B131,'передел арм.шипов'!M:M)</f>
        <v>0</v>
      </c>
      <c r="E131" s="144"/>
      <c r="F131" s="60"/>
      <c r="G131" s="51">
        <f>(SUMIF('Прайс цен'!K:K,E131,'Прайс цен'!M:M)+SUMIF('передел арм.шипов'!Q:Q,E131,'передел арм.шипов'!AA:AA))*F131</f>
        <v>0</v>
      </c>
      <c r="H131" s="51">
        <f>(SUMIF('Прайс цен'!K:K,E131,'Прайс цен'!N:N)+SUMIF('передел арм.шипов'!Q:Q,E131,'передел арм.шипов'!AB:AB))*F131</f>
        <v>0</v>
      </c>
      <c r="I131" s="144"/>
      <c r="J131" s="60"/>
      <c r="K131" s="51">
        <f>(SUMIF('Прайс цен'!K:K,I131,'Прайс цен'!M:M)+SUMIF('передел арм.шипов'!Q:Q,I131,'передел арм.шипов'!AA:AA))*J131</f>
        <v>0</v>
      </c>
      <c r="L131" s="51">
        <f>(SUMIF('Прайс цен'!K:K,I131,'Прайс цен'!N:N)+SUMIF('передел арм.шипов'!Q:Q,I131,'передел арм.шипов'!AB:AB))*J131</f>
        <v>0</v>
      </c>
      <c r="M131" s="146" t="s">
        <v>377</v>
      </c>
      <c r="N131" s="51">
        <v>68</v>
      </c>
      <c r="O131" s="51">
        <v>0.7</v>
      </c>
      <c r="P131" s="51">
        <f>N131*SUMIF('Прайс цен'!Q:Q,M131,'Прайс цен'!S:S)</f>
        <v>1768</v>
      </c>
      <c r="Q131" s="51">
        <f t="shared" si="5"/>
        <v>67.3</v>
      </c>
      <c r="R131" s="146"/>
      <c r="S131" s="51"/>
      <c r="T131" s="51"/>
      <c r="U131" s="51">
        <f>S131*SUMIF('Прайс цен'!Q:Q,R131,'Прайс цен'!S:S)</f>
        <v>0</v>
      </c>
      <c r="V131" s="51">
        <f t="shared" si="6"/>
        <v>0</v>
      </c>
      <c r="W131" s="146"/>
      <c r="X131" s="51"/>
      <c r="Y131" s="51"/>
      <c r="Z131" s="51">
        <f>X131*SUMIF('Прайс цен'!Q:Q,W131,'Прайс цен'!S:S)</f>
        <v>0</v>
      </c>
      <c r="AA131" s="64">
        <f t="shared" si="7"/>
        <v>0</v>
      </c>
      <c r="AB131" s="69">
        <f t="shared" si="8"/>
        <v>1768</v>
      </c>
      <c r="AC131" s="70">
        <f t="shared" si="9"/>
        <v>67.3</v>
      </c>
      <c r="AD131" s="83"/>
      <c r="AE131" s="83"/>
      <c r="AF131" s="83"/>
      <c r="AG131" s="83"/>
    </row>
    <row r="132" spans="1:33" ht="13.5" customHeight="1">
      <c r="A132" s="53" t="s">
        <v>290</v>
      </c>
      <c r="B132" s="142"/>
      <c r="C132" s="51">
        <f>SUMIF('Прайс цен'!B:B,B132,'Прайс цен'!D:D)+SUMIF('передел арм.шипов'!B:B,B132,'передел арм.шипов'!L:M)</f>
        <v>0</v>
      </c>
      <c r="D132" s="51">
        <f>SUMIF('Прайс цен'!B:B,B132,'Прайс цен'!E:E)+SUMIF('передел арм.шипов'!B:B,B132,'передел арм.шипов'!M:M)</f>
        <v>0</v>
      </c>
      <c r="E132" s="144"/>
      <c r="F132" s="60"/>
      <c r="G132" s="51">
        <f>(SUMIF('Прайс цен'!K:K,E132,'Прайс цен'!M:M)+SUMIF('передел арм.шипов'!Q:Q,E132,'передел арм.шипов'!AA:AA))*F132</f>
        <v>0</v>
      </c>
      <c r="H132" s="51">
        <f>(SUMIF('Прайс цен'!K:K,E132,'Прайс цен'!N:N)+SUMIF('передел арм.шипов'!Q:Q,E132,'передел арм.шипов'!AB:AB))*F132</f>
        <v>0</v>
      </c>
      <c r="I132" s="144"/>
      <c r="J132" s="60"/>
      <c r="K132" s="51">
        <f>(SUMIF('Прайс цен'!K:K,I132,'Прайс цен'!M:M)+SUMIF('передел арм.шипов'!Q:Q,I132,'передел арм.шипов'!AA:AA))*J132</f>
        <v>0</v>
      </c>
      <c r="L132" s="51">
        <f>(SUMIF('Прайс цен'!K:K,I132,'Прайс цен'!N:N)+SUMIF('передел арм.шипов'!Q:Q,I132,'передел арм.шипов'!AB:AB))*J132</f>
        <v>0</v>
      </c>
      <c r="M132" s="146" t="s">
        <v>377</v>
      </c>
      <c r="N132" s="51">
        <v>26</v>
      </c>
      <c r="O132" s="51">
        <v>0.5</v>
      </c>
      <c r="P132" s="51">
        <f>N132*SUMIF('Прайс цен'!Q:Q,M132,'Прайс цен'!S:S)</f>
        <v>676</v>
      </c>
      <c r="Q132" s="51">
        <f t="shared" si="5"/>
        <v>25.5</v>
      </c>
      <c r="R132" s="146"/>
      <c r="S132" s="51"/>
      <c r="T132" s="51"/>
      <c r="U132" s="51">
        <f>S132*SUMIF('Прайс цен'!Q:Q,R132,'Прайс цен'!S:S)</f>
        <v>0</v>
      </c>
      <c r="V132" s="51">
        <f t="shared" si="6"/>
        <v>0</v>
      </c>
      <c r="W132" s="146"/>
      <c r="X132" s="51"/>
      <c r="Y132" s="51"/>
      <c r="Z132" s="51">
        <f>X132*SUMIF('Прайс цен'!Q:Q,W132,'Прайс цен'!S:S)</f>
        <v>0</v>
      </c>
      <c r="AA132" s="64">
        <f t="shared" si="7"/>
        <v>0</v>
      </c>
      <c r="AB132" s="69">
        <f t="shared" si="8"/>
        <v>676</v>
      </c>
      <c r="AC132" s="70">
        <f t="shared" si="9"/>
        <v>25.5</v>
      </c>
      <c r="AD132" s="83"/>
      <c r="AE132" s="83"/>
      <c r="AF132" s="83"/>
      <c r="AG132" s="83"/>
    </row>
    <row r="133" spans="1:33" ht="13.5" customHeight="1">
      <c r="A133" s="53" t="s">
        <v>295</v>
      </c>
      <c r="B133" s="142"/>
      <c r="C133" s="51">
        <f>SUMIF('Прайс цен'!B:B,B133,'Прайс цен'!D:D)+SUMIF('передел арм.шипов'!B:B,B133,'передел арм.шипов'!L:M)</f>
        <v>0</v>
      </c>
      <c r="D133" s="51">
        <f>SUMIF('Прайс цен'!B:B,B133,'Прайс цен'!E:E)+SUMIF('передел арм.шипов'!B:B,B133,'передел арм.шипов'!M:M)</f>
        <v>0</v>
      </c>
      <c r="E133" s="144"/>
      <c r="F133" s="60"/>
      <c r="G133" s="51">
        <f>(SUMIF('Прайс цен'!K:K,E133,'Прайс цен'!M:M)+SUMIF('передел арм.шипов'!Q:Q,E133,'передел арм.шипов'!AA:AA))*F133</f>
        <v>0</v>
      </c>
      <c r="H133" s="51">
        <f>(SUMIF('Прайс цен'!K:K,E133,'Прайс цен'!N:N)+SUMIF('передел арм.шипов'!Q:Q,E133,'передел арм.шипов'!AB:AB))*F133</f>
        <v>0</v>
      </c>
      <c r="I133" s="144"/>
      <c r="J133" s="60"/>
      <c r="K133" s="51">
        <f>(SUMIF('Прайс цен'!K:K,I133,'Прайс цен'!M:M)+SUMIF('передел арм.шипов'!Q:Q,I133,'передел арм.шипов'!AA:AA))*J133</f>
        <v>0</v>
      </c>
      <c r="L133" s="51">
        <f>(SUMIF('Прайс цен'!K:K,I133,'Прайс цен'!N:N)+SUMIF('передел арм.шипов'!Q:Q,I133,'передел арм.шипов'!AB:AB))*J133</f>
        <v>0</v>
      </c>
      <c r="M133" s="146" t="s">
        <v>377</v>
      </c>
      <c r="N133" s="51">
        <v>34</v>
      </c>
      <c r="O133" s="51">
        <v>0.35</v>
      </c>
      <c r="P133" s="51">
        <f>N133*SUMIF('Прайс цен'!Q:Q,M133,'Прайс цен'!S:S)</f>
        <v>884</v>
      </c>
      <c r="Q133" s="51">
        <f aca="true" t="shared" si="10" ref="Q133:Q196">N133-O133</f>
        <v>33.65</v>
      </c>
      <c r="R133" s="146"/>
      <c r="S133" s="51"/>
      <c r="T133" s="51"/>
      <c r="U133" s="51">
        <f>S133*SUMIF('Прайс цен'!Q:Q,R133,'Прайс цен'!S:S)</f>
        <v>0</v>
      </c>
      <c r="V133" s="51">
        <f aca="true" t="shared" si="11" ref="V133:V196">S133-T133</f>
        <v>0</v>
      </c>
      <c r="W133" s="146"/>
      <c r="X133" s="51"/>
      <c r="Y133" s="51"/>
      <c r="Z133" s="51">
        <f>X133*SUMIF('Прайс цен'!Q:Q,W133,'Прайс цен'!S:S)</f>
        <v>0</v>
      </c>
      <c r="AA133" s="64">
        <f aca="true" t="shared" si="12" ref="AA133:AA196">X133-Y133</f>
        <v>0</v>
      </c>
      <c r="AB133" s="69">
        <f aca="true" t="shared" si="13" ref="AB133:AB196">SUM(C133,G133,P133,U133,K133,Z133)</f>
        <v>884</v>
      </c>
      <c r="AC133" s="70">
        <f aca="true" t="shared" si="14" ref="AC133:AC196">SUM(D133,H133,Q133,V133,L133,AA133)</f>
        <v>33.65</v>
      </c>
      <c r="AD133" s="83"/>
      <c r="AE133" s="83"/>
      <c r="AF133" s="83"/>
      <c r="AG133" s="83"/>
    </row>
    <row r="134" spans="1:33" ht="13.5" customHeight="1">
      <c r="A134" s="53" t="s">
        <v>242</v>
      </c>
      <c r="B134" s="142"/>
      <c r="C134" s="51">
        <f>SUMIF('Прайс цен'!B:B,B134,'Прайс цен'!D:D)+SUMIF('передел арм.шипов'!B:B,B134,'передел арм.шипов'!L:M)</f>
        <v>0</v>
      </c>
      <c r="D134" s="51">
        <f>SUMIF('Прайс цен'!B:B,B134,'Прайс цен'!E:E)+SUMIF('передел арм.шипов'!B:B,B134,'передел арм.шипов'!M:M)</f>
        <v>0</v>
      </c>
      <c r="E134" s="144"/>
      <c r="F134" s="60"/>
      <c r="G134" s="51">
        <f>(SUMIF('Прайс цен'!K:K,E134,'Прайс цен'!M:M)+SUMIF('передел арм.шипов'!Q:Q,E134,'передел арм.шипов'!AA:AA))*F134</f>
        <v>0</v>
      </c>
      <c r="H134" s="51">
        <f>(SUMIF('Прайс цен'!K:K,E134,'Прайс цен'!N:N)+SUMIF('передел арм.шипов'!Q:Q,E134,'передел арм.шипов'!AB:AB))*F134</f>
        <v>0</v>
      </c>
      <c r="I134" s="144"/>
      <c r="J134" s="60"/>
      <c r="K134" s="51">
        <f>(SUMIF('Прайс цен'!K:K,I134,'Прайс цен'!M:M)+SUMIF('передел арм.шипов'!Q:Q,I134,'передел арм.шипов'!AA:AA))*J134</f>
        <v>0</v>
      </c>
      <c r="L134" s="51">
        <f>(SUMIF('Прайс цен'!K:K,I134,'Прайс цен'!N:N)+SUMIF('передел арм.шипов'!Q:Q,I134,'передел арм.шипов'!AB:AB))*J134</f>
        <v>0</v>
      </c>
      <c r="M134" s="146" t="s">
        <v>377</v>
      </c>
      <c r="N134" s="51">
        <v>63.7</v>
      </c>
      <c r="O134" s="51">
        <v>0.7</v>
      </c>
      <c r="P134" s="51">
        <f>N134*SUMIF('Прайс цен'!Q:Q,M134,'Прайс цен'!S:S)</f>
        <v>1656.2</v>
      </c>
      <c r="Q134" s="51">
        <f t="shared" si="10"/>
        <v>63</v>
      </c>
      <c r="R134" s="146"/>
      <c r="S134" s="51"/>
      <c r="T134" s="51"/>
      <c r="U134" s="51">
        <f>S134*SUMIF('Прайс цен'!Q:Q,R134,'Прайс цен'!S:S)</f>
        <v>0</v>
      </c>
      <c r="V134" s="51">
        <f t="shared" si="11"/>
        <v>0</v>
      </c>
      <c r="W134" s="146"/>
      <c r="X134" s="51"/>
      <c r="Y134" s="51"/>
      <c r="Z134" s="51">
        <f>X134*SUMIF('Прайс цен'!Q:Q,W134,'Прайс цен'!S:S)</f>
        <v>0</v>
      </c>
      <c r="AA134" s="64">
        <f t="shared" si="12"/>
        <v>0</v>
      </c>
      <c r="AB134" s="69">
        <f t="shared" si="13"/>
        <v>1656.2</v>
      </c>
      <c r="AC134" s="70">
        <f t="shared" si="14"/>
        <v>63</v>
      </c>
      <c r="AD134" s="83"/>
      <c r="AE134" s="83"/>
      <c r="AF134" s="83"/>
      <c r="AG134" s="83"/>
    </row>
    <row r="135" spans="1:33" ht="13.5" customHeight="1">
      <c r="A135" s="53" t="s">
        <v>252</v>
      </c>
      <c r="B135" s="142"/>
      <c r="C135" s="51">
        <f>SUMIF('Прайс цен'!B:B,B135,'Прайс цен'!D:D)+SUMIF('передел арм.шипов'!B:B,B135,'передел арм.шипов'!L:M)</f>
        <v>0</v>
      </c>
      <c r="D135" s="51">
        <f>SUMIF('Прайс цен'!B:B,B135,'Прайс цен'!E:E)+SUMIF('передел арм.шипов'!B:B,B135,'передел арм.шипов'!M:M)</f>
        <v>0</v>
      </c>
      <c r="E135" s="144"/>
      <c r="F135" s="60"/>
      <c r="G135" s="51">
        <f>(SUMIF('Прайс цен'!K:K,E135,'Прайс цен'!M:M)+SUMIF('передел арм.шипов'!Q:Q,E135,'передел арм.шипов'!AA:AA))*F135</f>
        <v>0</v>
      </c>
      <c r="H135" s="51">
        <f>(SUMIF('Прайс цен'!K:K,E135,'Прайс цен'!N:N)+SUMIF('передел арм.шипов'!Q:Q,E135,'передел арм.шипов'!AB:AB))*F135</f>
        <v>0</v>
      </c>
      <c r="I135" s="144"/>
      <c r="J135" s="60"/>
      <c r="K135" s="51">
        <f>(SUMIF('Прайс цен'!K:K,I135,'Прайс цен'!M:M)+SUMIF('передел арм.шипов'!Q:Q,I135,'передел арм.шипов'!AA:AA))*J135</f>
        <v>0</v>
      </c>
      <c r="L135" s="51">
        <f>(SUMIF('Прайс цен'!K:K,I135,'Прайс цен'!N:N)+SUMIF('передел арм.шипов'!Q:Q,I135,'передел арм.шипов'!AB:AB))*J135</f>
        <v>0</v>
      </c>
      <c r="M135" s="146" t="s">
        <v>377</v>
      </c>
      <c r="N135" s="51">
        <v>60.7</v>
      </c>
      <c r="O135" s="51">
        <v>0.7</v>
      </c>
      <c r="P135" s="51">
        <f>N135*SUMIF('Прайс цен'!Q:Q,M135,'Прайс цен'!S:S)</f>
        <v>1578.2</v>
      </c>
      <c r="Q135" s="51">
        <f t="shared" si="10"/>
        <v>60</v>
      </c>
      <c r="R135" s="146"/>
      <c r="S135" s="51"/>
      <c r="T135" s="51"/>
      <c r="U135" s="51">
        <f>S135*SUMIF('Прайс цен'!Q:Q,R135,'Прайс цен'!S:S)</f>
        <v>0</v>
      </c>
      <c r="V135" s="51">
        <f t="shared" si="11"/>
        <v>0</v>
      </c>
      <c r="W135" s="146"/>
      <c r="X135" s="51"/>
      <c r="Y135" s="51"/>
      <c r="Z135" s="51">
        <f>X135*SUMIF('Прайс цен'!Q:Q,W135,'Прайс цен'!S:S)</f>
        <v>0</v>
      </c>
      <c r="AA135" s="64">
        <f t="shared" si="12"/>
        <v>0</v>
      </c>
      <c r="AB135" s="69">
        <f t="shared" si="13"/>
        <v>1578.2</v>
      </c>
      <c r="AC135" s="70">
        <f t="shared" si="14"/>
        <v>60</v>
      </c>
      <c r="AD135" s="83"/>
      <c r="AE135" s="83"/>
      <c r="AF135" s="83"/>
      <c r="AG135" s="83"/>
    </row>
    <row r="136" spans="1:33" ht="13.5" customHeight="1">
      <c r="A136" s="53" t="s">
        <v>243</v>
      </c>
      <c r="B136" s="142"/>
      <c r="C136" s="51">
        <f>SUMIF('Прайс цен'!B:B,B136,'Прайс цен'!D:D)+SUMIF('передел арм.шипов'!B:B,B136,'передел арм.шипов'!L:M)</f>
        <v>0</v>
      </c>
      <c r="D136" s="51">
        <f>SUMIF('Прайс цен'!B:B,B136,'Прайс цен'!E:E)+SUMIF('передел арм.шипов'!B:B,B136,'передел арм.шипов'!M:M)</f>
        <v>0</v>
      </c>
      <c r="E136" s="144"/>
      <c r="F136" s="60"/>
      <c r="G136" s="51">
        <f>(SUMIF('Прайс цен'!K:K,E136,'Прайс цен'!M:M)+SUMIF('передел арм.шипов'!Q:Q,E136,'передел арм.шипов'!AA:AA))*F136</f>
        <v>0</v>
      </c>
      <c r="H136" s="51">
        <f>(SUMIF('Прайс цен'!K:K,E136,'Прайс цен'!N:N)+SUMIF('передел арм.шипов'!Q:Q,E136,'передел арм.шипов'!AB:AB))*F136</f>
        <v>0</v>
      </c>
      <c r="I136" s="144"/>
      <c r="J136" s="60"/>
      <c r="K136" s="51">
        <f>(SUMIF('Прайс цен'!K:K,I136,'Прайс цен'!M:M)+SUMIF('передел арм.шипов'!Q:Q,I136,'передел арм.шипов'!AA:AA))*J136</f>
        <v>0</v>
      </c>
      <c r="L136" s="51">
        <f>(SUMIF('Прайс цен'!K:K,I136,'Прайс цен'!N:N)+SUMIF('передел арм.шипов'!Q:Q,I136,'передел арм.шипов'!AB:AB))*J136</f>
        <v>0</v>
      </c>
      <c r="M136" s="146" t="s">
        <v>377</v>
      </c>
      <c r="N136" s="51">
        <v>58</v>
      </c>
      <c r="O136" s="51">
        <v>0.7</v>
      </c>
      <c r="P136" s="51">
        <f>N136*SUMIF('Прайс цен'!Q:Q,M136,'Прайс цен'!S:S)</f>
        <v>1508</v>
      </c>
      <c r="Q136" s="51">
        <f t="shared" si="10"/>
        <v>57.3</v>
      </c>
      <c r="R136" s="146"/>
      <c r="S136" s="51"/>
      <c r="T136" s="51"/>
      <c r="U136" s="51">
        <f>S136*SUMIF('Прайс цен'!Q:Q,R136,'Прайс цен'!S:S)</f>
        <v>0</v>
      </c>
      <c r="V136" s="51">
        <f t="shared" si="11"/>
        <v>0</v>
      </c>
      <c r="W136" s="146"/>
      <c r="X136" s="51"/>
      <c r="Y136" s="51"/>
      <c r="Z136" s="51">
        <f>X136*SUMIF('Прайс цен'!Q:Q,W136,'Прайс цен'!S:S)</f>
        <v>0</v>
      </c>
      <c r="AA136" s="64">
        <f t="shared" si="12"/>
        <v>0</v>
      </c>
      <c r="AB136" s="69">
        <f t="shared" si="13"/>
        <v>1508</v>
      </c>
      <c r="AC136" s="70">
        <f t="shared" si="14"/>
        <v>57.3</v>
      </c>
      <c r="AD136" s="83"/>
      <c r="AE136" s="83"/>
      <c r="AF136" s="83"/>
      <c r="AG136" s="83"/>
    </row>
    <row r="137" spans="1:33" ht="13.5" customHeight="1">
      <c r="A137" s="53" t="s">
        <v>253</v>
      </c>
      <c r="B137" s="142"/>
      <c r="C137" s="51">
        <f>SUMIF('Прайс цен'!B:B,B137,'Прайс цен'!D:D)+SUMIF('передел арм.шипов'!B:B,B137,'передел арм.шипов'!L:M)</f>
        <v>0</v>
      </c>
      <c r="D137" s="51">
        <f>SUMIF('Прайс цен'!B:B,B137,'Прайс цен'!E:E)+SUMIF('передел арм.шипов'!B:B,B137,'передел арм.шипов'!M:M)</f>
        <v>0</v>
      </c>
      <c r="E137" s="144"/>
      <c r="F137" s="60"/>
      <c r="G137" s="51">
        <f>(SUMIF('Прайс цен'!K:K,E137,'Прайс цен'!M:M)+SUMIF('передел арм.шипов'!Q:Q,E137,'передел арм.шипов'!AA:AA))*F137</f>
        <v>0</v>
      </c>
      <c r="H137" s="51">
        <f>(SUMIF('Прайс цен'!K:K,E137,'Прайс цен'!N:N)+SUMIF('передел арм.шипов'!Q:Q,E137,'передел арм.шипов'!AB:AB))*F137</f>
        <v>0</v>
      </c>
      <c r="I137" s="144"/>
      <c r="J137" s="60"/>
      <c r="K137" s="51">
        <f>(SUMIF('Прайс цен'!K:K,I137,'Прайс цен'!M:M)+SUMIF('передел арм.шипов'!Q:Q,I137,'передел арм.шипов'!AA:AA))*J137</f>
        <v>0</v>
      </c>
      <c r="L137" s="51">
        <f>(SUMIF('Прайс цен'!K:K,I137,'Прайс цен'!N:N)+SUMIF('передел арм.шипов'!Q:Q,I137,'передел арм.шипов'!AB:AB))*J137</f>
        <v>0</v>
      </c>
      <c r="M137" s="146" t="s">
        <v>377</v>
      </c>
      <c r="N137" s="51">
        <v>55</v>
      </c>
      <c r="O137" s="51">
        <v>0.7</v>
      </c>
      <c r="P137" s="51">
        <f>N137*SUMIF('Прайс цен'!Q:Q,M137,'Прайс цен'!S:S)</f>
        <v>1430</v>
      </c>
      <c r="Q137" s="51">
        <f t="shared" si="10"/>
        <v>54.3</v>
      </c>
      <c r="R137" s="146"/>
      <c r="S137" s="51"/>
      <c r="T137" s="51"/>
      <c r="U137" s="51">
        <f>S137*SUMIF('Прайс цен'!Q:Q,R137,'Прайс цен'!S:S)</f>
        <v>0</v>
      </c>
      <c r="V137" s="51">
        <f t="shared" si="11"/>
        <v>0</v>
      </c>
      <c r="W137" s="146"/>
      <c r="X137" s="51"/>
      <c r="Y137" s="51"/>
      <c r="Z137" s="51">
        <f>X137*SUMIF('Прайс цен'!Q:Q,W137,'Прайс цен'!S:S)</f>
        <v>0</v>
      </c>
      <c r="AA137" s="64">
        <f t="shared" si="12"/>
        <v>0</v>
      </c>
      <c r="AB137" s="69">
        <f t="shared" si="13"/>
        <v>1430</v>
      </c>
      <c r="AC137" s="70">
        <f t="shared" si="14"/>
        <v>54.3</v>
      </c>
      <c r="AD137" s="83"/>
      <c r="AE137" s="83"/>
      <c r="AF137" s="83"/>
      <c r="AG137" s="83"/>
    </row>
    <row r="138" spans="1:33" ht="13.5" customHeight="1">
      <c r="A138" s="53" t="s">
        <v>244</v>
      </c>
      <c r="B138" s="142"/>
      <c r="C138" s="51">
        <f>SUMIF('Прайс цен'!B:B,B138,'Прайс цен'!D:D)+SUMIF('передел арм.шипов'!B:B,B138,'передел арм.шипов'!L:M)</f>
        <v>0</v>
      </c>
      <c r="D138" s="51">
        <f>SUMIF('Прайс цен'!B:B,B138,'Прайс цен'!E:E)+SUMIF('передел арм.шипов'!B:B,B138,'передел арм.шипов'!M:M)</f>
        <v>0</v>
      </c>
      <c r="E138" s="144"/>
      <c r="F138" s="60"/>
      <c r="G138" s="51">
        <f>(SUMIF('Прайс цен'!K:K,E138,'Прайс цен'!M:M)+SUMIF('передел арм.шипов'!Q:Q,E138,'передел арм.шипов'!AA:AA))*F138</f>
        <v>0</v>
      </c>
      <c r="H138" s="51">
        <f>(SUMIF('Прайс цен'!K:K,E138,'Прайс цен'!N:N)+SUMIF('передел арм.шипов'!Q:Q,E138,'передел арм.шипов'!AB:AB))*F138</f>
        <v>0</v>
      </c>
      <c r="I138" s="144"/>
      <c r="J138" s="60"/>
      <c r="K138" s="51">
        <f>(SUMIF('Прайс цен'!K:K,I138,'Прайс цен'!M:M)+SUMIF('передел арм.шипов'!Q:Q,I138,'передел арм.шипов'!AA:AA))*J138</f>
        <v>0</v>
      </c>
      <c r="L138" s="51">
        <f>(SUMIF('Прайс цен'!K:K,I138,'Прайс цен'!N:N)+SUMIF('передел арм.шипов'!Q:Q,I138,'передел арм.шипов'!AB:AB))*J138</f>
        <v>0</v>
      </c>
      <c r="M138" s="146" t="s">
        <v>377</v>
      </c>
      <c r="N138" s="51">
        <v>55.5</v>
      </c>
      <c r="O138" s="51">
        <v>0.7</v>
      </c>
      <c r="P138" s="51">
        <f>N138*SUMIF('Прайс цен'!Q:Q,M138,'Прайс цен'!S:S)</f>
        <v>1443</v>
      </c>
      <c r="Q138" s="51">
        <f t="shared" si="10"/>
        <v>54.8</v>
      </c>
      <c r="R138" s="146"/>
      <c r="S138" s="51"/>
      <c r="T138" s="51"/>
      <c r="U138" s="51">
        <f>S138*SUMIF('Прайс цен'!Q:Q,R138,'Прайс цен'!S:S)</f>
        <v>0</v>
      </c>
      <c r="V138" s="51">
        <f t="shared" si="11"/>
        <v>0</v>
      </c>
      <c r="W138" s="146"/>
      <c r="X138" s="51"/>
      <c r="Y138" s="51"/>
      <c r="Z138" s="51">
        <f>X138*SUMIF('Прайс цен'!Q:Q,W138,'Прайс цен'!S:S)</f>
        <v>0</v>
      </c>
      <c r="AA138" s="64">
        <f t="shared" si="12"/>
        <v>0</v>
      </c>
      <c r="AB138" s="69">
        <f t="shared" si="13"/>
        <v>1443</v>
      </c>
      <c r="AC138" s="70">
        <f t="shared" si="14"/>
        <v>54.8</v>
      </c>
      <c r="AD138" s="83"/>
      <c r="AE138" s="83"/>
      <c r="AF138" s="83"/>
      <c r="AG138" s="83"/>
    </row>
    <row r="139" spans="1:33" ht="13.5" customHeight="1">
      <c r="A139" s="53" t="s">
        <v>258</v>
      </c>
      <c r="B139" s="142"/>
      <c r="C139" s="51">
        <f>SUMIF('Прайс цен'!B:B,B139,'Прайс цен'!D:D)+SUMIF('передел арм.шипов'!B:B,B139,'передел арм.шипов'!L:M)</f>
        <v>0</v>
      </c>
      <c r="D139" s="51">
        <f>SUMIF('Прайс цен'!B:B,B139,'Прайс цен'!E:E)+SUMIF('передел арм.шипов'!B:B,B139,'передел арм.шипов'!M:M)</f>
        <v>0</v>
      </c>
      <c r="E139" s="144"/>
      <c r="F139" s="60"/>
      <c r="G139" s="51">
        <f>(SUMIF('Прайс цен'!K:K,E139,'Прайс цен'!M:M)+SUMIF('передел арм.шипов'!Q:Q,E139,'передел арм.шипов'!AA:AA))*F139</f>
        <v>0</v>
      </c>
      <c r="H139" s="51">
        <f>(SUMIF('Прайс цен'!K:K,E139,'Прайс цен'!N:N)+SUMIF('передел арм.шипов'!Q:Q,E139,'передел арм.шипов'!AB:AB))*F139</f>
        <v>0</v>
      </c>
      <c r="I139" s="144"/>
      <c r="J139" s="60"/>
      <c r="K139" s="51">
        <f>(SUMIF('Прайс цен'!K:K,I139,'Прайс цен'!M:M)+SUMIF('передел арм.шипов'!Q:Q,I139,'передел арм.шипов'!AA:AA))*J139</f>
        <v>0</v>
      </c>
      <c r="L139" s="51">
        <f>(SUMIF('Прайс цен'!K:K,I139,'Прайс цен'!N:N)+SUMIF('передел арм.шипов'!Q:Q,I139,'передел арм.шипов'!AB:AB))*J139</f>
        <v>0</v>
      </c>
      <c r="M139" s="146" t="s">
        <v>377</v>
      </c>
      <c r="N139" s="51">
        <v>52.8</v>
      </c>
      <c r="O139" s="51">
        <v>0.7</v>
      </c>
      <c r="P139" s="51">
        <f>N139*SUMIF('Прайс цен'!Q:Q,M139,'Прайс цен'!S:S)</f>
        <v>1372.8</v>
      </c>
      <c r="Q139" s="51">
        <f t="shared" si="10"/>
        <v>52.099999999999994</v>
      </c>
      <c r="R139" s="146"/>
      <c r="S139" s="51"/>
      <c r="T139" s="51"/>
      <c r="U139" s="51">
        <f>S139*SUMIF('Прайс цен'!Q:Q,R139,'Прайс цен'!S:S)</f>
        <v>0</v>
      </c>
      <c r="V139" s="51">
        <f t="shared" si="11"/>
        <v>0</v>
      </c>
      <c r="W139" s="146"/>
      <c r="X139" s="51"/>
      <c r="Y139" s="51"/>
      <c r="Z139" s="51">
        <f>X139*SUMIF('Прайс цен'!Q:Q,W139,'Прайс цен'!S:S)</f>
        <v>0</v>
      </c>
      <c r="AA139" s="64">
        <f t="shared" si="12"/>
        <v>0</v>
      </c>
      <c r="AB139" s="69">
        <f t="shared" si="13"/>
        <v>1372.8</v>
      </c>
      <c r="AC139" s="70">
        <f t="shared" si="14"/>
        <v>52.099999999999994</v>
      </c>
      <c r="AD139" s="83"/>
      <c r="AE139" s="83"/>
      <c r="AF139" s="83"/>
      <c r="AG139" s="83"/>
    </row>
    <row r="140" spans="1:33" ht="13.5" customHeight="1">
      <c r="A140" s="53" t="s">
        <v>245</v>
      </c>
      <c r="B140" s="142"/>
      <c r="C140" s="51">
        <f>SUMIF('Прайс цен'!B:B,B140,'Прайс цен'!D:D)+SUMIF('передел арм.шипов'!B:B,B140,'передел арм.шипов'!L:M)</f>
        <v>0</v>
      </c>
      <c r="D140" s="51">
        <f>SUMIF('Прайс цен'!B:B,B140,'Прайс цен'!E:E)+SUMIF('передел арм.шипов'!B:B,B140,'передел арм.шипов'!M:M)</f>
        <v>0</v>
      </c>
      <c r="E140" s="144"/>
      <c r="F140" s="60"/>
      <c r="G140" s="51">
        <f>(SUMIF('Прайс цен'!K:K,E140,'Прайс цен'!M:M)+SUMIF('передел арм.шипов'!Q:Q,E140,'передел арм.шипов'!AA:AA))*F140</f>
        <v>0</v>
      </c>
      <c r="H140" s="51">
        <f>(SUMIF('Прайс цен'!K:K,E140,'Прайс цен'!N:N)+SUMIF('передел арм.шипов'!Q:Q,E140,'передел арм.шипов'!AB:AB))*F140</f>
        <v>0</v>
      </c>
      <c r="I140" s="144"/>
      <c r="J140" s="60"/>
      <c r="K140" s="51">
        <f>(SUMIF('Прайс цен'!K:K,I140,'Прайс цен'!M:M)+SUMIF('передел арм.шипов'!Q:Q,I140,'передел арм.шипов'!AA:AA))*J140</f>
        <v>0</v>
      </c>
      <c r="L140" s="51">
        <f>(SUMIF('Прайс цен'!K:K,I140,'Прайс цен'!N:N)+SUMIF('передел арм.шипов'!Q:Q,I140,'передел арм.шипов'!AB:AB))*J140</f>
        <v>0</v>
      </c>
      <c r="M140" s="146" t="s">
        <v>377</v>
      </c>
      <c r="N140" s="51">
        <v>51.7</v>
      </c>
      <c r="O140" s="51">
        <v>0.7</v>
      </c>
      <c r="P140" s="51">
        <f>N140*SUMIF('Прайс цен'!Q:Q,M140,'Прайс цен'!S:S)</f>
        <v>1344.2</v>
      </c>
      <c r="Q140" s="51">
        <f t="shared" si="10"/>
        <v>51</v>
      </c>
      <c r="R140" s="146"/>
      <c r="S140" s="51"/>
      <c r="T140" s="51"/>
      <c r="U140" s="51">
        <f>S140*SUMIF('Прайс цен'!Q:Q,R140,'Прайс цен'!S:S)</f>
        <v>0</v>
      </c>
      <c r="V140" s="51">
        <f t="shared" si="11"/>
        <v>0</v>
      </c>
      <c r="W140" s="146"/>
      <c r="X140" s="51"/>
      <c r="Y140" s="51"/>
      <c r="Z140" s="51">
        <f>X140*SUMIF('Прайс цен'!Q:Q,W140,'Прайс цен'!S:S)</f>
        <v>0</v>
      </c>
      <c r="AA140" s="64">
        <f t="shared" si="12"/>
        <v>0</v>
      </c>
      <c r="AB140" s="69">
        <f t="shared" si="13"/>
        <v>1344.2</v>
      </c>
      <c r="AC140" s="70">
        <f t="shared" si="14"/>
        <v>51</v>
      </c>
      <c r="AD140" s="83"/>
      <c r="AE140" s="83"/>
      <c r="AF140" s="83"/>
      <c r="AG140" s="83"/>
    </row>
    <row r="141" spans="1:33" ht="13.5" customHeight="1">
      <c r="A141" s="53" t="s">
        <v>254</v>
      </c>
      <c r="B141" s="142"/>
      <c r="C141" s="51">
        <f>SUMIF('Прайс цен'!B:B,B141,'Прайс цен'!D:D)+SUMIF('передел арм.шипов'!B:B,B141,'передел арм.шипов'!L:M)</f>
        <v>0</v>
      </c>
      <c r="D141" s="51">
        <f>SUMIF('Прайс цен'!B:B,B141,'Прайс цен'!E:E)+SUMIF('передел арм.шипов'!B:B,B141,'передел арм.шипов'!M:M)</f>
        <v>0</v>
      </c>
      <c r="E141" s="144"/>
      <c r="F141" s="60"/>
      <c r="G141" s="51">
        <f>(SUMIF('Прайс цен'!K:K,E141,'Прайс цен'!M:M)+SUMIF('передел арм.шипов'!Q:Q,E141,'передел арм.шипов'!AA:AA))*F141</f>
        <v>0</v>
      </c>
      <c r="H141" s="51">
        <f>(SUMIF('Прайс цен'!K:K,E141,'Прайс цен'!N:N)+SUMIF('передел арм.шипов'!Q:Q,E141,'передел арм.шипов'!AB:AB))*F141</f>
        <v>0</v>
      </c>
      <c r="I141" s="144"/>
      <c r="J141" s="60"/>
      <c r="K141" s="51">
        <f>(SUMIF('Прайс цен'!K:K,I141,'Прайс цен'!M:M)+SUMIF('передел арм.шипов'!Q:Q,I141,'передел арм.шипов'!AA:AA))*J141</f>
        <v>0</v>
      </c>
      <c r="L141" s="51">
        <f>(SUMIF('Прайс цен'!K:K,I141,'Прайс цен'!N:N)+SUMIF('передел арм.шипов'!Q:Q,I141,'передел арм.шипов'!AB:AB))*J141</f>
        <v>0</v>
      </c>
      <c r="M141" s="146" t="s">
        <v>377</v>
      </c>
      <c r="N141" s="51">
        <v>50</v>
      </c>
      <c r="O141" s="51">
        <v>0.7</v>
      </c>
      <c r="P141" s="51">
        <f>N141*SUMIF('Прайс цен'!Q:Q,M141,'Прайс цен'!S:S)</f>
        <v>1300</v>
      </c>
      <c r="Q141" s="51">
        <f t="shared" si="10"/>
        <v>49.3</v>
      </c>
      <c r="R141" s="146"/>
      <c r="S141" s="51"/>
      <c r="T141" s="51"/>
      <c r="U141" s="51">
        <f>S141*SUMIF('Прайс цен'!Q:Q,R141,'Прайс цен'!S:S)</f>
        <v>0</v>
      </c>
      <c r="V141" s="51">
        <f t="shared" si="11"/>
        <v>0</v>
      </c>
      <c r="W141" s="146"/>
      <c r="X141" s="51"/>
      <c r="Y141" s="51"/>
      <c r="Z141" s="51">
        <f>X141*SUMIF('Прайс цен'!Q:Q,W141,'Прайс цен'!S:S)</f>
        <v>0</v>
      </c>
      <c r="AA141" s="64">
        <f t="shared" si="12"/>
        <v>0</v>
      </c>
      <c r="AB141" s="69">
        <f t="shared" si="13"/>
        <v>1300</v>
      </c>
      <c r="AC141" s="70">
        <f t="shared" si="14"/>
        <v>49.3</v>
      </c>
      <c r="AD141" s="83"/>
      <c r="AE141" s="83"/>
      <c r="AF141" s="83"/>
      <c r="AG141" s="83"/>
    </row>
    <row r="142" spans="1:33" ht="13.5" customHeight="1">
      <c r="A142" s="53" t="s">
        <v>246</v>
      </c>
      <c r="B142" s="142"/>
      <c r="C142" s="51">
        <f>SUMIF('Прайс цен'!B:B,B142,'Прайс цен'!D:D)+SUMIF('передел арм.шипов'!B:B,B142,'передел арм.шипов'!L:M)</f>
        <v>0</v>
      </c>
      <c r="D142" s="51">
        <f>SUMIF('Прайс цен'!B:B,B142,'Прайс цен'!E:E)+SUMIF('передел арм.шипов'!B:B,B142,'передел арм.шипов'!M:M)</f>
        <v>0</v>
      </c>
      <c r="E142" s="144"/>
      <c r="F142" s="60"/>
      <c r="G142" s="51">
        <f>(SUMIF('Прайс цен'!K:K,E142,'Прайс цен'!M:M)+SUMIF('передел арм.шипов'!Q:Q,E142,'передел арм.шипов'!AA:AA))*F142</f>
        <v>0</v>
      </c>
      <c r="H142" s="51">
        <f>(SUMIF('Прайс цен'!K:K,E142,'Прайс цен'!N:N)+SUMIF('передел арм.шипов'!Q:Q,E142,'передел арм.шипов'!AB:AB))*F142</f>
        <v>0</v>
      </c>
      <c r="I142" s="144"/>
      <c r="J142" s="60"/>
      <c r="K142" s="51">
        <f>(SUMIF('Прайс цен'!K:K,I142,'Прайс цен'!M:M)+SUMIF('передел арм.шипов'!Q:Q,I142,'передел арм.шипов'!AA:AA))*J142</f>
        <v>0</v>
      </c>
      <c r="L142" s="51">
        <f>(SUMIF('Прайс цен'!K:K,I142,'Прайс цен'!N:N)+SUMIF('передел арм.шипов'!Q:Q,I142,'передел арм.шипов'!AB:AB))*J142</f>
        <v>0</v>
      </c>
      <c r="M142" s="146" t="s">
        <v>377</v>
      </c>
      <c r="N142" s="51">
        <v>52.7</v>
      </c>
      <c r="O142" s="51">
        <v>0.7</v>
      </c>
      <c r="P142" s="51">
        <f>N142*SUMIF('Прайс цен'!Q:Q,M142,'Прайс цен'!S:S)</f>
        <v>1370.2</v>
      </c>
      <c r="Q142" s="51">
        <f t="shared" si="10"/>
        <v>52</v>
      </c>
      <c r="R142" s="146"/>
      <c r="S142" s="51"/>
      <c r="T142" s="51"/>
      <c r="U142" s="51">
        <f>S142*SUMIF('Прайс цен'!Q:Q,R142,'Прайс цен'!S:S)</f>
        <v>0</v>
      </c>
      <c r="V142" s="51">
        <f t="shared" si="11"/>
        <v>0</v>
      </c>
      <c r="W142" s="146"/>
      <c r="X142" s="51"/>
      <c r="Y142" s="51"/>
      <c r="Z142" s="51">
        <f>X142*SUMIF('Прайс цен'!Q:Q,W142,'Прайс цен'!S:S)</f>
        <v>0</v>
      </c>
      <c r="AA142" s="64">
        <f t="shared" si="12"/>
        <v>0</v>
      </c>
      <c r="AB142" s="69">
        <f t="shared" si="13"/>
        <v>1370.2</v>
      </c>
      <c r="AC142" s="70">
        <f t="shared" si="14"/>
        <v>52</v>
      </c>
      <c r="AD142" s="83"/>
      <c r="AE142" s="83"/>
      <c r="AF142" s="83"/>
      <c r="AG142" s="83"/>
    </row>
    <row r="143" spans="1:33" ht="13.5" customHeight="1">
      <c r="A143" s="53" t="s">
        <v>255</v>
      </c>
      <c r="B143" s="142"/>
      <c r="C143" s="51">
        <f>SUMIF('Прайс цен'!B:B,B143,'Прайс цен'!D:D)+SUMIF('передел арм.шипов'!B:B,B143,'передел арм.шипов'!L:M)</f>
        <v>0</v>
      </c>
      <c r="D143" s="51">
        <f>SUMIF('Прайс цен'!B:B,B143,'Прайс цен'!E:E)+SUMIF('передел арм.шипов'!B:B,B143,'передел арм.шипов'!M:M)</f>
        <v>0</v>
      </c>
      <c r="E143" s="144"/>
      <c r="F143" s="60"/>
      <c r="G143" s="51">
        <f>(SUMIF('Прайс цен'!K:K,E143,'Прайс цен'!M:M)+SUMIF('передел арм.шипов'!Q:Q,E143,'передел арм.шипов'!AA:AA))*F143</f>
        <v>0</v>
      </c>
      <c r="H143" s="51">
        <f>(SUMIF('Прайс цен'!K:K,E143,'Прайс цен'!N:N)+SUMIF('передел арм.шипов'!Q:Q,E143,'передел арм.шипов'!AB:AB))*F143</f>
        <v>0</v>
      </c>
      <c r="I143" s="144"/>
      <c r="J143" s="60"/>
      <c r="K143" s="51">
        <f>(SUMIF('Прайс цен'!K:K,I143,'Прайс цен'!M:M)+SUMIF('передел арм.шипов'!Q:Q,I143,'передел арм.шипов'!AA:AA))*J143</f>
        <v>0</v>
      </c>
      <c r="L143" s="51">
        <f>(SUMIF('Прайс цен'!K:K,I143,'Прайс цен'!N:N)+SUMIF('передел арм.шипов'!Q:Q,I143,'передел арм.шипов'!AB:AB))*J143</f>
        <v>0</v>
      </c>
      <c r="M143" s="146" t="s">
        <v>377</v>
      </c>
      <c r="N143" s="51">
        <v>51</v>
      </c>
      <c r="O143" s="51">
        <v>0.7</v>
      </c>
      <c r="P143" s="51">
        <f>N143*SUMIF('Прайс цен'!Q:Q,M143,'Прайс цен'!S:S)</f>
        <v>1326</v>
      </c>
      <c r="Q143" s="51">
        <f t="shared" si="10"/>
        <v>50.3</v>
      </c>
      <c r="R143" s="146"/>
      <c r="S143" s="51"/>
      <c r="T143" s="51"/>
      <c r="U143" s="51">
        <f>S143*SUMIF('Прайс цен'!Q:Q,R143,'Прайс цен'!S:S)</f>
        <v>0</v>
      </c>
      <c r="V143" s="51">
        <f t="shared" si="11"/>
        <v>0</v>
      </c>
      <c r="W143" s="146"/>
      <c r="X143" s="51"/>
      <c r="Y143" s="51"/>
      <c r="Z143" s="51">
        <f>X143*SUMIF('Прайс цен'!Q:Q,W143,'Прайс цен'!S:S)</f>
        <v>0</v>
      </c>
      <c r="AA143" s="64">
        <f t="shared" si="12"/>
        <v>0</v>
      </c>
      <c r="AB143" s="69">
        <f t="shared" si="13"/>
        <v>1326</v>
      </c>
      <c r="AC143" s="70">
        <f t="shared" si="14"/>
        <v>50.3</v>
      </c>
      <c r="AD143" s="83"/>
      <c r="AE143" s="83"/>
      <c r="AF143" s="83"/>
      <c r="AG143" s="83"/>
    </row>
    <row r="144" spans="1:33" ht="13.5" customHeight="1">
      <c r="A144" s="53" t="s">
        <v>247</v>
      </c>
      <c r="B144" s="142"/>
      <c r="C144" s="51">
        <f>SUMIF('Прайс цен'!B:B,B144,'Прайс цен'!D:D)+SUMIF('передел арм.шипов'!B:B,B144,'передел арм.шипов'!L:M)</f>
        <v>0</v>
      </c>
      <c r="D144" s="51">
        <f>SUMIF('Прайс цен'!B:B,B144,'Прайс цен'!E:E)+SUMIF('передел арм.шипов'!B:B,B144,'передел арм.шипов'!M:M)</f>
        <v>0</v>
      </c>
      <c r="E144" s="144"/>
      <c r="F144" s="60"/>
      <c r="G144" s="51">
        <f>(SUMIF('Прайс цен'!K:K,E144,'Прайс цен'!M:M)+SUMIF('передел арм.шипов'!Q:Q,E144,'передел арм.шипов'!AA:AA))*F144</f>
        <v>0</v>
      </c>
      <c r="H144" s="51">
        <f>(SUMIF('Прайс цен'!K:K,E144,'Прайс цен'!N:N)+SUMIF('передел арм.шипов'!Q:Q,E144,'передел арм.шипов'!AB:AB))*F144</f>
        <v>0</v>
      </c>
      <c r="I144" s="144"/>
      <c r="J144" s="60"/>
      <c r="K144" s="51">
        <f>(SUMIF('Прайс цен'!K:K,I144,'Прайс цен'!M:M)+SUMIF('передел арм.шипов'!Q:Q,I144,'передел арм.шипов'!AA:AA))*J144</f>
        <v>0</v>
      </c>
      <c r="L144" s="51">
        <f>(SUMIF('Прайс цен'!K:K,I144,'Прайс цен'!N:N)+SUMIF('передел арм.шипов'!Q:Q,I144,'передел арм.шипов'!AB:AB))*J144</f>
        <v>0</v>
      </c>
      <c r="M144" s="146" t="s">
        <v>377</v>
      </c>
      <c r="N144" s="51">
        <v>56.5</v>
      </c>
      <c r="O144" s="51">
        <v>0.7</v>
      </c>
      <c r="P144" s="51">
        <f>N144*SUMIF('Прайс цен'!Q:Q,M144,'Прайс цен'!S:S)</f>
        <v>1469</v>
      </c>
      <c r="Q144" s="51">
        <f t="shared" si="10"/>
        <v>55.8</v>
      </c>
      <c r="R144" s="146"/>
      <c r="S144" s="51"/>
      <c r="T144" s="51"/>
      <c r="U144" s="51">
        <f>S144*SUMIF('Прайс цен'!Q:Q,R144,'Прайс цен'!S:S)</f>
        <v>0</v>
      </c>
      <c r="V144" s="51">
        <f t="shared" si="11"/>
        <v>0</v>
      </c>
      <c r="W144" s="146"/>
      <c r="X144" s="51"/>
      <c r="Y144" s="51"/>
      <c r="Z144" s="51">
        <f>X144*SUMIF('Прайс цен'!Q:Q,W144,'Прайс цен'!S:S)</f>
        <v>0</v>
      </c>
      <c r="AA144" s="64">
        <f t="shared" si="12"/>
        <v>0</v>
      </c>
      <c r="AB144" s="69">
        <f t="shared" si="13"/>
        <v>1469</v>
      </c>
      <c r="AC144" s="70">
        <f t="shared" si="14"/>
        <v>55.8</v>
      </c>
      <c r="AD144" s="83"/>
      <c r="AE144" s="83"/>
      <c r="AF144" s="83"/>
      <c r="AG144" s="83"/>
    </row>
    <row r="145" spans="1:33" ht="13.5" customHeight="1">
      <c r="A145" s="53" t="s">
        <v>256</v>
      </c>
      <c r="B145" s="142"/>
      <c r="C145" s="51">
        <f>SUMIF('Прайс цен'!B:B,B145,'Прайс цен'!D:D)+SUMIF('передел арм.шипов'!B:B,B145,'передел арм.шипов'!L:M)</f>
        <v>0</v>
      </c>
      <c r="D145" s="51">
        <f>SUMIF('Прайс цен'!B:B,B145,'Прайс цен'!E:E)+SUMIF('передел арм.шипов'!B:B,B145,'передел арм.шипов'!M:M)</f>
        <v>0</v>
      </c>
      <c r="E145" s="144"/>
      <c r="F145" s="60"/>
      <c r="G145" s="51">
        <f>(SUMIF('Прайс цен'!K:K,E145,'Прайс цен'!M:M)+SUMIF('передел арм.шипов'!Q:Q,E145,'передел арм.шипов'!AA:AA))*F145</f>
        <v>0</v>
      </c>
      <c r="H145" s="51">
        <f>(SUMIF('Прайс цен'!K:K,E145,'Прайс цен'!N:N)+SUMIF('передел арм.шипов'!Q:Q,E145,'передел арм.шипов'!AB:AB))*F145</f>
        <v>0</v>
      </c>
      <c r="I145" s="144"/>
      <c r="J145" s="60"/>
      <c r="K145" s="51">
        <f>(SUMIF('Прайс цен'!K:K,I145,'Прайс цен'!M:M)+SUMIF('передел арм.шипов'!Q:Q,I145,'передел арм.шипов'!AA:AA))*J145</f>
        <v>0</v>
      </c>
      <c r="L145" s="51">
        <f>(SUMIF('Прайс цен'!K:K,I145,'Прайс цен'!N:N)+SUMIF('передел арм.шипов'!Q:Q,I145,'передел арм.шипов'!AB:AB))*J145</f>
        <v>0</v>
      </c>
      <c r="M145" s="146" t="s">
        <v>377</v>
      </c>
      <c r="N145" s="51">
        <v>54.2</v>
      </c>
      <c r="O145" s="51">
        <v>0.7</v>
      </c>
      <c r="P145" s="51">
        <f>N145*SUMIF('Прайс цен'!Q:Q,M145,'Прайс цен'!S:S)</f>
        <v>1409.2</v>
      </c>
      <c r="Q145" s="51">
        <f t="shared" si="10"/>
        <v>53.5</v>
      </c>
      <c r="R145" s="146"/>
      <c r="S145" s="51"/>
      <c r="T145" s="51"/>
      <c r="U145" s="51">
        <f>S145*SUMIF('Прайс цен'!Q:Q,R145,'Прайс цен'!S:S)</f>
        <v>0</v>
      </c>
      <c r="V145" s="51">
        <f t="shared" si="11"/>
        <v>0</v>
      </c>
      <c r="W145" s="146"/>
      <c r="X145" s="51"/>
      <c r="Y145" s="51"/>
      <c r="Z145" s="51">
        <f>X145*SUMIF('Прайс цен'!Q:Q,W145,'Прайс цен'!S:S)</f>
        <v>0</v>
      </c>
      <c r="AA145" s="64">
        <f t="shared" si="12"/>
        <v>0</v>
      </c>
      <c r="AB145" s="69">
        <f t="shared" si="13"/>
        <v>1409.2</v>
      </c>
      <c r="AC145" s="70">
        <f t="shared" si="14"/>
        <v>53.5</v>
      </c>
      <c r="AD145" s="83"/>
      <c r="AE145" s="83"/>
      <c r="AF145" s="83"/>
      <c r="AG145" s="83"/>
    </row>
    <row r="146" spans="1:33" ht="13.5" customHeight="1">
      <c r="A146" s="53" t="s">
        <v>248</v>
      </c>
      <c r="B146" s="142"/>
      <c r="C146" s="51">
        <f>SUMIF('Прайс цен'!B:B,B146,'Прайс цен'!D:D)+SUMIF('передел арм.шипов'!B:B,B146,'передел арм.шипов'!L:M)</f>
        <v>0</v>
      </c>
      <c r="D146" s="51">
        <f>SUMIF('Прайс цен'!B:B,B146,'Прайс цен'!E:E)+SUMIF('передел арм.шипов'!B:B,B146,'передел арм.шипов'!M:M)</f>
        <v>0</v>
      </c>
      <c r="E146" s="144"/>
      <c r="F146" s="60"/>
      <c r="G146" s="51">
        <f>(SUMIF('Прайс цен'!K:K,E146,'Прайс цен'!M:M)+SUMIF('передел арм.шипов'!Q:Q,E146,'передел арм.шипов'!AA:AA))*F146</f>
        <v>0</v>
      </c>
      <c r="H146" s="51">
        <f>(SUMIF('Прайс цен'!K:K,E146,'Прайс цен'!N:N)+SUMIF('передел арм.шипов'!Q:Q,E146,'передел арм.шипов'!AB:AB))*F146</f>
        <v>0</v>
      </c>
      <c r="I146" s="144"/>
      <c r="J146" s="60"/>
      <c r="K146" s="51">
        <f>(SUMIF('Прайс цен'!K:K,I146,'Прайс цен'!M:M)+SUMIF('передел арм.шипов'!Q:Q,I146,'передел арм.шипов'!AA:AA))*J146</f>
        <v>0</v>
      </c>
      <c r="L146" s="51">
        <f>(SUMIF('Прайс цен'!K:K,I146,'Прайс цен'!N:N)+SUMIF('передел арм.шипов'!Q:Q,I146,'передел арм.шипов'!AB:AB))*J146</f>
        <v>0</v>
      </c>
      <c r="M146" s="146" t="s">
        <v>377</v>
      </c>
      <c r="N146" s="51">
        <v>56.5</v>
      </c>
      <c r="O146" s="51">
        <v>0.7</v>
      </c>
      <c r="P146" s="51">
        <f>N146*SUMIF('Прайс цен'!Q:Q,M146,'Прайс цен'!S:S)</f>
        <v>1469</v>
      </c>
      <c r="Q146" s="51">
        <f t="shared" si="10"/>
        <v>55.8</v>
      </c>
      <c r="R146" s="146"/>
      <c r="S146" s="51"/>
      <c r="T146" s="51"/>
      <c r="U146" s="51">
        <f>S146*SUMIF('Прайс цен'!Q:Q,R146,'Прайс цен'!S:S)</f>
        <v>0</v>
      </c>
      <c r="V146" s="51">
        <f t="shared" si="11"/>
        <v>0</v>
      </c>
      <c r="W146" s="146"/>
      <c r="X146" s="51"/>
      <c r="Y146" s="51"/>
      <c r="Z146" s="51">
        <f>X146*SUMIF('Прайс цен'!Q:Q,W146,'Прайс цен'!S:S)</f>
        <v>0</v>
      </c>
      <c r="AA146" s="64">
        <f t="shared" si="12"/>
        <v>0</v>
      </c>
      <c r="AB146" s="69">
        <f t="shared" si="13"/>
        <v>1469</v>
      </c>
      <c r="AC146" s="70">
        <f t="shared" si="14"/>
        <v>55.8</v>
      </c>
      <c r="AD146" s="83"/>
      <c r="AE146" s="83"/>
      <c r="AF146" s="83"/>
      <c r="AG146" s="83"/>
    </row>
    <row r="147" spans="1:33" ht="13.5" customHeight="1">
      <c r="A147" s="53" t="s">
        <v>257</v>
      </c>
      <c r="B147" s="142"/>
      <c r="C147" s="51">
        <f>SUMIF('Прайс цен'!B:B,B147,'Прайс цен'!D:D)+SUMIF('передел арм.шипов'!B:B,B147,'передел арм.шипов'!L:M)</f>
        <v>0</v>
      </c>
      <c r="D147" s="51">
        <f>SUMIF('Прайс цен'!B:B,B147,'Прайс цен'!E:E)+SUMIF('передел арм.шипов'!B:B,B147,'передел арм.шипов'!M:M)</f>
        <v>0</v>
      </c>
      <c r="E147" s="144"/>
      <c r="F147" s="60"/>
      <c r="G147" s="51">
        <f>(SUMIF('Прайс цен'!K:K,E147,'Прайс цен'!M:M)+SUMIF('передел арм.шипов'!Q:Q,E147,'передел арм.шипов'!AA:AA))*F147</f>
        <v>0</v>
      </c>
      <c r="H147" s="51">
        <f>(SUMIF('Прайс цен'!K:K,E147,'Прайс цен'!N:N)+SUMIF('передел арм.шипов'!Q:Q,E147,'передел арм.шипов'!AB:AB))*F147</f>
        <v>0</v>
      </c>
      <c r="I147" s="144"/>
      <c r="J147" s="60"/>
      <c r="K147" s="51">
        <f>(SUMIF('Прайс цен'!K:K,I147,'Прайс цен'!M:M)+SUMIF('передел арм.шипов'!Q:Q,I147,'передел арм.шипов'!AA:AA))*J147</f>
        <v>0</v>
      </c>
      <c r="L147" s="51">
        <f>(SUMIF('Прайс цен'!K:K,I147,'Прайс цен'!N:N)+SUMIF('передел арм.шипов'!Q:Q,I147,'передел арм.шипов'!AB:AB))*J147</f>
        <v>0</v>
      </c>
      <c r="M147" s="146" t="s">
        <v>377</v>
      </c>
      <c r="N147" s="51">
        <v>54.2</v>
      </c>
      <c r="O147" s="51">
        <v>0.7</v>
      </c>
      <c r="P147" s="51">
        <f>N147*SUMIF('Прайс цен'!Q:Q,M147,'Прайс цен'!S:S)</f>
        <v>1409.2</v>
      </c>
      <c r="Q147" s="51">
        <f t="shared" si="10"/>
        <v>53.5</v>
      </c>
      <c r="R147" s="146"/>
      <c r="S147" s="51"/>
      <c r="T147" s="51"/>
      <c r="U147" s="51">
        <f>S147*SUMIF('Прайс цен'!Q:Q,R147,'Прайс цен'!S:S)</f>
        <v>0</v>
      </c>
      <c r="V147" s="51">
        <f t="shared" si="11"/>
        <v>0</v>
      </c>
      <c r="W147" s="146"/>
      <c r="X147" s="51"/>
      <c r="Y147" s="51"/>
      <c r="Z147" s="51">
        <f>X147*SUMIF('Прайс цен'!Q:Q,W147,'Прайс цен'!S:S)</f>
        <v>0</v>
      </c>
      <c r="AA147" s="64">
        <f t="shared" si="12"/>
        <v>0</v>
      </c>
      <c r="AB147" s="69">
        <f t="shared" si="13"/>
        <v>1409.2</v>
      </c>
      <c r="AC147" s="70">
        <f t="shared" si="14"/>
        <v>53.5</v>
      </c>
      <c r="AD147" s="83"/>
      <c r="AE147" s="83"/>
      <c r="AF147" s="83"/>
      <c r="AG147" s="83"/>
    </row>
    <row r="148" spans="1:33" ht="13.5" customHeight="1">
      <c r="A148" s="53" t="s">
        <v>240</v>
      </c>
      <c r="B148" s="142"/>
      <c r="C148" s="51">
        <f>SUMIF('Прайс цен'!B:B,B148,'Прайс цен'!D:D)+SUMIF('передел арм.шипов'!B:B,B148,'передел арм.шипов'!L:M)</f>
        <v>0</v>
      </c>
      <c r="D148" s="51">
        <f>SUMIF('Прайс цен'!B:B,B148,'Прайс цен'!E:E)+SUMIF('передел арм.шипов'!B:B,B148,'передел арм.шипов'!M:M)</f>
        <v>0</v>
      </c>
      <c r="E148" s="144"/>
      <c r="F148" s="60"/>
      <c r="G148" s="51">
        <f>(SUMIF('Прайс цен'!K:K,E148,'Прайс цен'!M:M)+SUMIF('передел арм.шипов'!Q:Q,E148,'передел арм.шипов'!AA:AA))*F148</f>
        <v>0</v>
      </c>
      <c r="H148" s="51">
        <f>(SUMIF('Прайс цен'!K:K,E148,'Прайс цен'!N:N)+SUMIF('передел арм.шипов'!Q:Q,E148,'передел арм.шипов'!AB:AB))*F148</f>
        <v>0</v>
      </c>
      <c r="I148" s="144"/>
      <c r="J148" s="60"/>
      <c r="K148" s="51">
        <f>(SUMIF('Прайс цен'!K:K,I148,'Прайс цен'!M:M)+SUMIF('передел арм.шипов'!Q:Q,I148,'передел арм.шипов'!AA:AA))*J148</f>
        <v>0</v>
      </c>
      <c r="L148" s="51">
        <f>(SUMIF('Прайс цен'!K:K,I148,'Прайс цен'!N:N)+SUMIF('передел арм.шипов'!Q:Q,I148,'передел арм.шипов'!AB:AB))*J148</f>
        <v>0</v>
      </c>
      <c r="M148" s="146" t="s">
        <v>377</v>
      </c>
      <c r="N148" s="51">
        <v>44.5</v>
      </c>
      <c r="O148" s="51">
        <v>0.7</v>
      </c>
      <c r="P148" s="51">
        <f>N148*SUMIF('Прайс цен'!Q:Q,M148,'Прайс цен'!S:S)</f>
        <v>1157</v>
      </c>
      <c r="Q148" s="51">
        <f t="shared" si="10"/>
        <v>43.8</v>
      </c>
      <c r="R148" s="146"/>
      <c r="S148" s="51"/>
      <c r="T148" s="51"/>
      <c r="U148" s="51">
        <f>S148*SUMIF('Прайс цен'!Q:Q,R148,'Прайс цен'!S:S)</f>
        <v>0</v>
      </c>
      <c r="V148" s="51">
        <f t="shared" si="11"/>
        <v>0</v>
      </c>
      <c r="W148" s="146"/>
      <c r="X148" s="51"/>
      <c r="Y148" s="51"/>
      <c r="Z148" s="51">
        <f>X148*SUMIF('Прайс цен'!Q:Q,W148,'Прайс цен'!S:S)</f>
        <v>0</v>
      </c>
      <c r="AA148" s="64">
        <f t="shared" si="12"/>
        <v>0</v>
      </c>
      <c r="AB148" s="69">
        <f t="shared" si="13"/>
        <v>1157</v>
      </c>
      <c r="AC148" s="70">
        <f t="shared" si="14"/>
        <v>43.8</v>
      </c>
      <c r="AD148" s="83"/>
      <c r="AE148" s="83"/>
      <c r="AF148" s="83"/>
      <c r="AG148" s="83"/>
    </row>
    <row r="149" spans="1:33" ht="13.5" customHeight="1">
      <c r="A149" s="53" t="s">
        <v>241</v>
      </c>
      <c r="B149" s="142"/>
      <c r="C149" s="51">
        <f>SUMIF('Прайс цен'!B:B,B149,'Прайс цен'!D:D)+SUMIF('передел арм.шипов'!B:B,B149,'передел арм.шипов'!L:M)</f>
        <v>0</v>
      </c>
      <c r="D149" s="51">
        <f>SUMIF('Прайс цен'!B:B,B149,'Прайс цен'!E:E)+SUMIF('передел арм.шипов'!B:B,B149,'передел арм.шипов'!M:M)</f>
        <v>0</v>
      </c>
      <c r="E149" s="144"/>
      <c r="F149" s="60"/>
      <c r="G149" s="51">
        <f>(SUMIF('Прайс цен'!K:K,E149,'Прайс цен'!M:M)+SUMIF('передел арм.шипов'!Q:Q,E149,'передел арм.шипов'!AA:AA))*F149</f>
        <v>0</v>
      </c>
      <c r="H149" s="51">
        <f>(SUMIF('Прайс цен'!K:K,E149,'Прайс цен'!N:N)+SUMIF('передел арм.шипов'!Q:Q,E149,'передел арм.шипов'!AB:AB))*F149</f>
        <v>0</v>
      </c>
      <c r="I149" s="144"/>
      <c r="J149" s="60"/>
      <c r="K149" s="51">
        <f>(SUMIF('Прайс цен'!K:K,I149,'Прайс цен'!M:M)+SUMIF('передел арм.шипов'!Q:Q,I149,'передел арм.шипов'!AA:AA))*J149</f>
        <v>0</v>
      </c>
      <c r="L149" s="51">
        <f>(SUMIF('Прайс цен'!K:K,I149,'Прайс цен'!N:N)+SUMIF('передел арм.шипов'!Q:Q,I149,'передел арм.шипов'!AB:AB))*J149</f>
        <v>0</v>
      </c>
      <c r="M149" s="146" t="s">
        <v>377</v>
      </c>
      <c r="N149" s="51">
        <v>47</v>
      </c>
      <c r="O149" s="51">
        <v>0.7</v>
      </c>
      <c r="P149" s="51">
        <f>N149*SUMIF('Прайс цен'!Q:Q,M149,'Прайс цен'!S:S)</f>
        <v>1222</v>
      </c>
      <c r="Q149" s="51">
        <f t="shared" si="10"/>
        <v>46.3</v>
      </c>
      <c r="R149" s="146"/>
      <c r="S149" s="51"/>
      <c r="T149" s="51"/>
      <c r="U149" s="51">
        <f>S149*SUMIF('Прайс цен'!Q:Q,R149,'Прайс цен'!S:S)</f>
        <v>0</v>
      </c>
      <c r="V149" s="51">
        <f t="shared" si="11"/>
        <v>0</v>
      </c>
      <c r="W149" s="146"/>
      <c r="X149" s="51"/>
      <c r="Y149" s="51"/>
      <c r="Z149" s="51">
        <f>X149*SUMIF('Прайс цен'!Q:Q,W149,'Прайс цен'!S:S)</f>
        <v>0</v>
      </c>
      <c r="AA149" s="64">
        <f t="shared" si="12"/>
        <v>0</v>
      </c>
      <c r="AB149" s="69">
        <f t="shared" si="13"/>
        <v>1222</v>
      </c>
      <c r="AC149" s="70">
        <f t="shared" si="14"/>
        <v>46.3</v>
      </c>
      <c r="AD149" s="83"/>
      <c r="AE149" s="83"/>
      <c r="AF149" s="83"/>
      <c r="AG149" s="83"/>
    </row>
    <row r="150" spans="1:33" ht="13.5" customHeight="1">
      <c r="A150" s="53" t="s">
        <v>4</v>
      </c>
      <c r="B150" s="142"/>
      <c r="C150" s="51">
        <f>SUMIF('Прайс цен'!B:B,B150,'Прайс цен'!D:D)+SUMIF('передел арм.шипов'!B:B,B150,'передел арм.шипов'!L:M)</f>
        <v>0</v>
      </c>
      <c r="D150" s="51">
        <f>SUMIF('Прайс цен'!B:B,B150,'Прайс цен'!E:E)+SUMIF('передел арм.шипов'!B:B,B150,'передел арм.шипов'!M:M)</f>
        <v>0</v>
      </c>
      <c r="E150" s="144"/>
      <c r="F150" s="60"/>
      <c r="G150" s="51">
        <f>(SUMIF('Прайс цен'!K:K,E150,'Прайс цен'!M:M)+SUMIF('передел арм.шипов'!Q:Q,E150,'передел арм.шипов'!AA:AA))*F150</f>
        <v>0</v>
      </c>
      <c r="H150" s="51">
        <f>(SUMIF('Прайс цен'!K:K,E150,'Прайс цен'!N:N)+SUMIF('передел арм.шипов'!Q:Q,E150,'передел арм.шипов'!AB:AB))*F150</f>
        <v>0</v>
      </c>
      <c r="I150" s="144"/>
      <c r="J150" s="60"/>
      <c r="K150" s="51">
        <f>(SUMIF('Прайс цен'!K:K,I150,'Прайс цен'!M:M)+SUMIF('передел арм.шипов'!Q:Q,I150,'передел арм.шипов'!AA:AA))*J150</f>
        <v>0</v>
      </c>
      <c r="L150" s="51">
        <f>(SUMIF('Прайс цен'!K:K,I150,'Прайс цен'!N:N)+SUMIF('передел арм.шипов'!Q:Q,I150,'передел арм.шипов'!AB:AB))*J150</f>
        <v>0</v>
      </c>
      <c r="M150" s="146"/>
      <c r="N150" s="51"/>
      <c r="O150" s="51"/>
      <c r="P150" s="51">
        <f>N150*SUMIF('Прайс цен'!Q:Q,M150,'Прайс цен'!S:S)</f>
        <v>0</v>
      </c>
      <c r="Q150" s="51">
        <f t="shared" si="10"/>
        <v>0</v>
      </c>
      <c r="R150" s="146"/>
      <c r="S150" s="51"/>
      <c r="T150" s="51"/>
      <c r="U150" s="51">
        <f>S150*SUMIF('Прайс цен'!Q:Q,R150,'Прайс цен'!S:S)</f>
        <v>0</v>
      </c>
      <c r="V150" s="51">
        <f t="shared" si="11"/>
        <v>0</v>
      </c>
      <c r="W150" s="146"/>
      <c r="X150" s="51"/>
      <c r="Y150" s="51"/>
      <c r="Z150" s="51">
        <f>X150*SUMIF('Прайс цен'!Q:Q,W150,'Прайс цен'!S:S)</f>
        <v>0</v>
      </c>
      <c r="AA150" s="64">
        <f t="shared" si="12"/>
        <v>0</v>
      </c>
      <c r="AB150" s="69">
        <f t="shared" si="13"/>
        <v>0</v>
      </c>
      <c r="AC150" s="70">
        <f t="shared" si="14"/>
        <v>0</v>
      </c>
      <c r="AD150" s="83"/>
      <c r="AE150" s="83"/>
      <c r="AF150" s="83"/>
      <c r="AG150" s="83"/>
    </row>
    <row r="151" spans="1:37" ht="13.5" customHeight="1">
      <c r="A151" s="53" t="s">
        <v>131</v>
      </c>
      <c r="B151" s="142" t="s">
        <v>345</v>
      </c>
      <c r="C151" s="51">
        <f>SUMIF('Прайс цен'!B:B,B151,'Прайс цен'!D:D)+SUMIF('передел арм.шипов'!B:B,B151,'передел арм.шипов'!L:M)</f>
        <v>354.754738</v>
      </c>
      <c r="D151" s="51">
        <f>SUMIF('Прайс цен'!B:B,B151,'Прайс цен'!E:E)+SUMIF('передел арм.шипов'!B:B,B151,'передел арм.шипов'!M:M)</f>
        <v>6.0079</v>
      </c>
      <c r="E151" s="144"/>
      <c r="F151" s="60"/>
      <c r="G151" s="51">
        <f>(SUMIF('Прайс цен'!K:K,E151,'Прайс цен'!M:M)+SUMIF('передел арм.шипов'!Q:Q,E151,'передел арм.шипов'!AA:AA))*F151</f>
        <v>0</v>
      </c>
      <c r="H151" s="51">
        <f>(SUMIF('Прайс цен'!K:K,E151,'Прайс цен'!N:N)+SUMIF('передел арм.шипов'!Q:Q,E151,'передел арм.шипов'!AB:AB))*F151</f>
        <v>0</v>
      </c>
      <c r="I151" s="144"/>
      <c r="J151" s="60"/>
      <c r="K151" s="51">
        <f>(SUMIF('Прайс цен'!K:K,I151,'Прайс цен'!M:M)+SUMIF('передел арм.шипов'!Q:Q,I151,'передел арм.шипов'!AA:AA))*J151</f>
        <v>0</v>
      </c>
      <c r="L151" s="51">
        <f>(SUMIF('Прайс цен'!K:K,I151,'Прайс цен'!N:N)+SUMIF('передел арм.шипов'!Q:Q,I151,'передел арм.шипов'!AB:AB))*J151</f>
        <v>0</v>
      </c>
      <c r="M151" s="146" t="s">
        <v>377</v>
      </c>
      <c r="N151" s="51">
        <v>42.6</v>
      </c>
      <c r="O151" s="51">
        <v>0.8</v>
      </c>
      <c r="P151" s="51">
        <f>N151*SUMIF('Прайс цен'!Q:Q,M151,'Прайс цен'!S:S)</f>
        <v>1107.6000000000001</v>
      </c>
      <c r="Q151" s="51">
        <f t="shared" si="10"/>
        <v>41.800000000000004</v>
      </c>
      <c r="R151" s="146"/>
      <c r="S151" s="51"/>
      <c r="T151" s="51"/>
      <c r="U151" s="51">
        <f>S151*SUMIF('Прайс цен'!Q:Q,R151,'Прайс цен'!S:S)</f>
        <v>0</v>
      </c>
      <c r="V151" s="51">
        <f t="shared" si="11"/>
        <v>0</v>
      </c>
      <c r="W151" s="146"/>
      <c r="X151" s="51"/>
      <c r="Y151" s="51"/>
      <c r="Z151" s="51">
        <f>X151*SUMIF('Прайс цен'!Q:Q,W151,'Прайс цен'!S:S)</f>
        <v>0</v>
      </c>
      <c r="AA151" s="64">
        <f t="shared" si="12"/>
        <v>0</v>
      </c>
      <c r="AB151" s="69">
        <f t="shared" si="13"/>
        <v>1462.354738</v>
      </c>
      <c r="AC151" s="70">
        <f t="shared" si="14"/>
        <v>47.807900000000004</v>
      </c>
      <c r="AD151" s="83"/>
      <c r="AE151" s="83"/>
      <c r="AF151" s="83"/>
      <c r="AG151" s="83"/>
      <c r="AH151" s="121"/>
      <c r="AI151" s="120"/>
      <c r="AK151" s="121"/>
    </row>
    <row r="152" spans="1:33" ht="13.5" customHeight="1">
      <c r="A152" s="53" t="s">
        <v>268</v>
      </c>
      <c r="B152" s="142" t="s">
        <v>345</v>
      </c>
      <c r="C152" s="51">
        <f>SUMIF('Прайс цен'!B:B,B152,'Прайс цен'!D:D)+SUMIF('передел арм.шипов'!B:B,B152,'передел арм.шипов'!L:M)</f>
        <v>354.754738</v>
      </c>
      <c r="D152" s="51">
        <f>SUMIF('Прайс цен'!B:B,B152,'Прайс цен'!E:E)+SUMIF('передел арм.шипов'!B:B,B152,'передел арм.шипов'!M:M)</f>
        <v>6.0079</v>
      </c>
      <c r="E152" s="144"/>
      <c r="F152" s="60"/>
      <c r="G152" s="51">
        <f>(SUMIF('Прайс цен'!K:K,E152,'Прайс цен'!M:M)+SUMIF('передел арм.шипов'!Q:Q,E152,'передел арм.шипов'!AA:AA))*F152</f>
        <v>0</v>
      </c>
      <c r="H152" s="51">
        <f>(SUMIF('Прайс цен'!K:K,E152,'Прайс цен'!N:N)+SUMIF('передел арм.шипов'!Q:Q,E152,'передел арм.шипов'!AB:AB))*F152</f>
        <v>0</v>
      </c>
      <c r="I152" s="144"/>
      <c r="J152" s="60"/>
      <c r="K152" s="51">
        <f>(SUMIF('Прайс цен'!K:K,I152,'Прайс цен'!M:M)+SUMIF('передел арм.шипов'!Q:Q,I152,'передел арм.шипов'!AA:AA))*J152</f>
        <v>0</v>
      </c>
      <c r="L152" s="51">
        <f>(SUMIF('Прайс цен'!K:K,I152,'Прайс цен'!N:N)+SUMIF('передел арм.шипов'!Q:Q,I152,'передел арм.шипов'!AB:AB))*J152</f>
        <v>0</v>
      </c>
      <c r="M152" s="146" t="s">
        <v>377</v>
      </c>
      <c r="N152" s="51">
        <v>42.6</v>
      </c>
      <c r="O152" s="51">
        <v>0.8</v>
      </c>
      <c r="P152" s="51">
        <f>N152*SUMIF('Прайс цен'!Q:Q,M152,'Прайс цен'!S:S)</f>
        <v>1107.6000000000001</v>
      </c>
      <c r="Q152" s="51">
        <f t="shared" si="10"/>
        <v>41.800000000000004</v>
      </c>
      <c r="R152" s="146"/>
      <c r="S152" s="51"/>
      <c r="T152" s="51"/>
      <c r="U152" s="51">
        <f>S152*SUMIF('Прайс цен'!Q:Q,R152,'Прайс цен'!S:S)</f>
        <v>0</v>
      </c>
      <c r="V152" s="51">
        <f t="shared" si="11"/>
        <v>0</v>
      </c>
      <c r="W152" s="146"/>
      <c r="X152" s="51"/>
      <c r="Y152" s="51"/>
      <c r="Z152" s="51">
        <f>X152*SUMIF('Прайс цен'!Q:Q,W152,'Прайс цен'!S:S)</f>
        <v>0</v>
      </c>
      <c r="AA152" s="64">
        <f t="shared" si="12"/>
        <v>0</v>
      </c>
      <c r="AB152" s="69">
        <f t="shared" si="13"/>
        <v>1462.354738</v>
      </c>
      <c r="AC152" s="70">
        <f t="shared" si="14"/>
        <v>47.807900000000004</v>
      </c>
      <c r="AD152" s="83"/>
      <c r="AE152" s="83"/>
      <c r="AF152" s="83"/>
      <c r="AG152" s="83"/>
    </row>
    <row r="153" spans="1:33" ht="13.5" customHeight="1">
      <c r="A153" s="53" t="s">
        <v>314</v>
      </c>
      <c r="B153" s="142" t="s">
        <v>344</v>
      </c>
      <c r="C153" s="51">
        <f>SUMIF('Прайс цен'!B:B,B153,'Прайс цен'!D:D)+SUMIF('передел арм.шипов'!B:B,B153,'передел арм.шипов'!L:M)</f>
        <v>385.765719</v>
      </c>
      <c r="D153" s="51">
        <f>SUMIF('Прайс цен'!B:B,B153,'Прайс цен'!E:E)+SUMIF('передел арм.шипов'!B:B,B153,'передел арм.шипов'!M:M)</f>
        <v>10.1232</v>
      </c>
      <c r="E153" s="144"/>
      <c r="F153" s="60"/>
      <c r="G153" s="51">
        <f>(SUMIF('Прайс цен'!K:K,E153,'Прайс цен'!M:M)+SUMIF('передел арм.шипов'!Q:Q,E153,'передел арм.шипов'!AA:AA))*F153</f>
        <v>0</v>
      </c>
      <c r="H153" s="51">
        <f>(SUMIF('Прайс цен'!K:K,E153,'Прайс цен'!N:N)+SUMIF('передел арм.шипов'!Q:Q,E153,'передел арм.шипов'!AB:AB))*F153</f>
        <v>0</v>
      </c>
      <c r="I153" s="144"/>
      <c r="J153" s="60"/>
      <c r="K153" s="51">
        <f>(SUMIF('Прайс цен'!K:K,I153,'Прайс цен'!M:M)+SUMIF('передел арм.шипов'!Q:Q,I153,'передел арм.шипов'!AA:AA))*J153</f>
        <v>0</v>
      </c>
      <c r="L153" s="51">
        <f>(SUMIF('Прайс цен'!K:K,I153,'Прайс цен'!N:N)+SUMIF('передел арм.шипов'!Q:Q,I153,'передел арм.шипов'!AB:AB))*J153</f>
        <v>0</v>
      </c>
      <c r="M153" s="146" t="s">
        <v>377</v>
      </c>
      <c r="N153" s="51">
        <v>49</v>
      </c>
      <c r="O153" s="51">
        <v>1</v>
      </c>
      <c r="P153" s="51">
        <f>N153*SUMIF('Прайс цен'!Q:Q,M153,'Прайс цен'!S:S)</f>
        <v>1274</v>
      </c>
      <c r="Q153" s="51">
        <f t="shared" si="10"/>
        <v>48</v>
      </c>
      <c r="R153" s="146"/>
      <c r="S153" s="51"/>
      <c r="T153" s="51"/>
      <c r="U153" s="51">
        <f>S153*SUMIF('Прайс цен'!Q:Q,R153,'Прайс цен'!S:S)</f>
        <v>0</v>
      </c>
      <c r="V153" s="51">
        <f t="shared" si="11"/>
        <v>0</v>
      </c>
      <c r="W153" s="146"/>
      <c r="X153" s="51"/>
      <c r="Y153" s="51"/>
      <c r="Z153" s="51">
        <f>X153*SUMIF('Прайс цен'!Q:Q,W153,'Прайс цен'!S:S)</f>
        <v>0</v>
      </c>
      <c r="AA153" s="64">
        <f t="shared" si="12"/>
        <v>0</v>
      </c>
      <c r="AB153" s="69">
        <f t="shared" si="13"/>
        <v>1659.765719</v>
      </c>
      <c r="AC153" s="70">
        <f t="shared" si="14"/>
        <v>58.1232</v>
      </c>
      <c r="AD153" s="83"/>
      <c r="AE153" s="83"/>
      <c r="AF153" s="83"/>
      <c r="AG153" s="83"/>
    </row>
    <row r="154" spans="1:33" ht="13.5" customHeight="1">
      <c r="A154" s="53" t="s">
        <v>322</v>
      </c>
      <c r="B154" s="142" t="s">
        <v>343</v>
      </c>
      <c r="C154" s="51">
        <f>SUMIF('Прайс цен'!B:B,B154,'Прайс цен'!D:D)+SUMIF('передел арм.шипов'!B:B,B154,'передел арм.шипов'!L:M)</f>
        <v>324.685442</v>
      </c>
      <c r="D154" s="51">
        <f>SUMIF('Прайс цен'!B:B,B154,'Прайс цен'!E:E)+SUMIF('передел арм.шипов'!B:B,B154,'передел арм.шипов'!M:M)</f>
        <v>7.2481</v>
      </c>
      <c r="E154" s="144"/>
      <c r="F154" s="60"/>
      <c r="G154" s="51">
        <f>(SUMIF('Прайс цен'!K:K,E154,'Прайс цен'!M:M)+SUMIF('передел арм.шипов'!Q:Q,E154,'передел арм.шипов'!AA:AA))*F154</f>
        <v>0</v>
      </c>
      <c r="H154" s="51">
        <f>(SUMIF('Прайс цен'!K:K,E154,'Прайс цен'!N:N)+SUMIF('передел арм.шипов'!Q:Q,E154,'передел арм.шипов'!AB:AB))*F154</f>
        <v>0</v>
      </c>
      <c r="I154" s="144"/>
      <c r="J154" s="60"/>
      <c r="K154" s="51">
        <f>(SUMIF('Прайс цен'!K:K,I154,'Прайс цен'!M:M)+SUMIF('передел арм.шипов'!Q:Q,I154,'передел арм.шипов'!AA:AA))*J154</f>
        <v>0</v>
      </c>
      <c r="L154" s="51">
        <f>(SUMIF('Прайс цен'!K:K,I154,'Прайс цен'!N:N)+SUMIF('передел арм.шипов'!Q:Q,I154,'передел арм.шипов'!AB:AB))*J154</f>
        <v>0</v>
      </c>
      <c r="M154" s="146" t="s">
        <v>377</v>
      </c>
      <c r="N154" s="51">
        <v>68</v>
      </c>
      <c r="O154" s="51">
        <v>1</v>
      </c>
      <c r="P154" s="51">
        <f>N154*SUMIF('Прайс цен'!Q:Q,M154,'Прайс цен'!S:S)</f>
        <v>1768</v>
      </c>
      <c r="Q154" s="51">
        <f t="shared" si="10"/>
        <v>67</v>
      </c>
      <c r="R154" s="146"/>
      <c r="S154" s="51"/>
      <c r="T154" s="51"/>
      <c r="U154" s="51">
        <f>S154*SUMIF('Прайс цен'!Q:Q,R154,'Прайс цен'!S:S)</f>
        <v>0</v>
      </c>
      <c r="V154" s="51">
        <f t="shared" si="11"/>
        <v>0</v>
      </c>
      <c r="W154" s="146"/>
      <c r="X154" s="51"/>
      <c r="Y154" s="51"/>
      <c r="Z154" s="51">
        <f>X154*SUMIF('Прайс цен'!Q:Q,W154,'Прайс цен'!S:S)</f>
        <v>0</v>
      </c>
      <c r="AA154" s="64">
        <f t="shared" si="12"/>
        <v>0</v>
      </c>
      <c r="AB154" s="69">
        <f t="shared" si="13"/>
        <v>2092.685442</v>
      </c>
      <c r="AC154" s="70">
        <f t="shared" si="14"/>
        <v>74.2481</v>
      </c>
      <c r="AD154" s="83"/>
      <c r="AE154" s="83"/>
      <c r="AF154" s="83"/>
      <c r="AG154" s="83"/>
    </row>
    <row r="155" spans="1:33" ht="13.5" customHeight="1">
      <c r="A155" s="53" t="s">
        <v>310</v>
      </c>
      <c r="B155" s="142" t="s">
        <v>345</v>
      </c>
      <c r="C155" s="51">
        <f>SUMIF('Прайс цен'!B:B,B155,'Прайс цен'!D:D)+SUMIF('передел арм.шипов'!B:B,B155,'передел арм.шипов'!L:M)</f>
        <v>354.754738</v>
      </c>
      <c r="D155" s="51">
        <f>SUMIF('Прайс цен'!B:B,B155,'Прайс цен'!E:E)+SUMIF('передел арм.шипов'!B:B,B155,'передел арм.шипов'!M:M)</f>
        <v>6.0079</v>
      </c>
      <c r="E155" s="144"/>
      <c r="F155" s="60"/>
      <c r="G155" s="51">
        <f>(SUMIF('Прайс цен'!K:K,E155,'Прайс цен'!M:M)+SUMIF('передел арм.шипов'!Q:Q,E155,'передел арм.шипов'!AA:AA))*F155</f>
        <v>0</v>
      </c>
      <c r="H155" s="51">
        <f>(SUMIF('Прайс цен'!K:K,E155,'Прайс цен'!N:N)+SUMIF('передел арм.шипов'!Q:Q,E155,'передел арм.шипов'!AB:AB))*F155</f>
        <v>0</v>
      </c>
      <c r="I155" s="144"/>
      <c r="J155" s="60"/>
      <c r="K155" s="51">
        <f>(SUMIF('Прайс цен'!K:K,I155,'Прайс цен'!M:M)+SUMIF('передел арм.шипов'!Q:Q,I155,'передел арм.шипов'!AA:AA))*J155</f>
        <v>0</v>
      </c>
      <c r="L155" s="51">
        <f>(SUMIF('Прайс цен'!K:K,I155,'Прайс цен'!N:N)+SUMIF('передел арм.шипов'!Q:Q,I155,'передел арм.шипов'!AB:AB))*J155</f>
        <v>0</v>
      </c>
      <c r="M155" s="146" t="s">
        <v>377</v>
      </c>
      <c r="N155" s="51">
        <v>43.2</v>
      </c>
      <c r="O155" s="51">
        <v>0.8</v>
      </c>
      <c r="P155" s="51">
        <f>N155*SUMIF('Прайс цен'!Q:Q,M155,'Прайс цен'!S:S)</f>
        <v>1123.2</v>
      </c>
      <c r="Q155" s="51">
        <f t="shared" si="10"/>
        <v>42.400000000000006</v>
      </c>
      <c r="R155" s="146"/>
      <c r="S155" s="51"/>
      <c r="T155" s="51"/>
      <c r="U155" s="51">
        <f>S155*SUMIF('Прайс цен'!Q:Q,R155,'Прайс цен'!S:S)</f>
        <v>0</v>
      </c>
      <c r="V155" s="51">
        <f t="shared" si="11"/>
        <v>0</v>
      </c>
      <c r="W155" s="146"/>
      <c r="X155" s="51"/>
      <c r="Y155" s="51"/>
      <c r="Z155" s="51">
        <f>X155*SUMIF('Прайс цен'!Q:Q,W155,'Прайс цен'!S:S)</f>
        <v>0</v>
      </c>
      <c r="AA155" s="64">
        <f t="shared" si="12"/>
        <v>0</v>
      </c>
      <c r="AB155" s="69">
        <f t="shared" si="13"/>
        <v>1477.954738</v>
      </c>
      <c r="AC155" s="70">
        <f t="shared" si="14"/>
        <v>48.407900000000005</v>
      </c>
      <c r="AD155" s="83"/>
      <c r="AE155" s="83"/>
      <c r="AF155" s="83"/>
      <c r="AG155" s="83"/>
    </row>
    <row r="156" spans="1:33" ht="13.5" customHeight="1">
      <c r="A156" s="53" t="s">
        <v>319</v>
      </c>
      <c r="B156" s="142" t="s">
        <v>345</v>
      </c>
      <c r="C156" s="51">
        <f>SUMIF('Прайс цен'!B:B,B156,'Прайс цен'!D:D)+SUMIF('передел арм.шипов'!B:B,B156,'передел арм.шипов'!L:M)</f>
        <v>354.754738</v>
      </c>
      <c r="D156" s="51">
        <f>SUMIF('Прайс цен'!B:B,B156,'Прайс цен'!E:E)+SUMIF('передел арм.шипов'!B:B,B156,'передел арм.шипов'!M:M)</f>
        <v>6.0079</v>
      </c>
      <c r="E156" s="144"/>
      <c r="F156" s="60"/>
      <c r="G156" s="51">
        <f>(SUMIF('Прайс цен'!K:K,E156,'Прайс цен'!M:M)+SUMIF('передел арм.шипов'!Q:Q,E156,'передел арм.шипов'!AA:AA))*F156</f>
        <v>0</v>
      </c>
      <c r="H156" s="51">
        <f>(SUMIF('Прайс цен'!K:K,E156,'Прайс цен'!N:N)+SUMIF('передел арм.шипов'!Q:Q,E156,'передел арм.шипов'!AB:AB))*F156</f>
        <v>0</v>
      </c>
      <c r="I156" s="144"/>
      <c r="J156" s="60"/>
      <c r="K156" s="51">
        <f>(SUMIF('Прайс цен'!K:K,I156,'Прайс цен'!M:M)+SUMIF('передел арм.шипов'!Q:Q,I156,'передел арм.шипов'!AA:AA))*J156</f>
        <v>0</v>
      </c>
      <c r="L156" s="51">
        <f>(SUMIF('Прайс цен'!K:K,I156,'Прайс цен'!N:N)+SUMIF('передел арм.шипов'!Q:Q,I156,'передел арм.шипов'!AB:AB))*J156</f>
        <v>0</v>
      </c>
      <c r="M156" s="146" t="s">
        <v>377</v>
      </c>
      <c r="N156" s="51">
        <v>43.2</v>
      </c>
      <c r="O156" s="51">
        <v>0.8</v>
      </c>
      <c r="P156" s="51">
        <f>N156*SUMIF('Прайс цен'!Q:Q,M156,'Прайс цен'!S:S)</f>
        <v>1123.2</v>
      </c>
      <c r="Q156" s="51">
        <f t="shared" si="10"/>
        <v>42.400000000000006</v>
      </c>
      <c r="R156" s="146"/>
      <c r="S156" s="51"/>
      <c r="T156" s="51"/>
      <c r="U156" s="51">
        <f>S156*SUMIF('Прайс цен'!Q:Q,R156,'Прайс цен'!S:S)</f>
        <v>0</v>
      </c>
      <c r="V156" s="51">
        <f t="shared" si="11"/>
        <v>0</v>
      </c>
      <c r="W156" s="146"/>
      <c r="X156" s="51"/>
      <c r="Y156" s="51"/>
      <c r="Z156" s="51">
        <f>X156*SUMIF('Прайс цен'!Q:Q,W156,'Прайс цен'!S:S)</f>
        <v>0</v>
      </c>
      <c r="AA156" s="64">
        <f t="shared" si="12"/>
        <v>0</v>
      </c>
      <c r="AB156" s="69">
        <f t="shared" si="13"/>
        <v>1477.954738</v>
      </c>
      <c r="AC156" s="70">
        <f t="shared" si="14"/>
        <v>48.407900000000005</v>
      </c>
      <c r="AD156" s="83"/>
      <c r="AE156" s="83"/>
      <c r="AF156" s="83"/>
      <c r="AG156" s="83"/>
    </row>
    <row r="157" spans="1:33" ht="13.5" customHeight="1">
      <c r="A157" s="53" t="s">
        <v>80</v>
      </c>
      <c r="B157" s="142"/>
      <c r="C157" s="51">
        <f>SUMIF('Прайс цен'!B:B,B157,'Прайс цен'!D:D)+SUMIF('передел арм.шипов'!B:B,B157,'передел арм.шипов'!L:M)</f>
        <v>0</v>
      </c>
      <c r="D157" s="51">
        <f>SUMIF('Прайс цен'!B:B,B157,'Прайс цен'!E:E)+SUMIF('передел арм.шипов'!B:B,B157,'передел арм.шипов'!M:M)</f>
        <v>0</v>
      </c>
      <c r="E157" s="144"/>
      <c r="F157" s="60"/>
      <c r="G157" s="51">
        <f>(SUMIF('Прайс цен'!K:K,E157,'Прайс цен'!M:M)+SUMIF('передел арм.шипов'!Q:Q,E157,'передел арм.шипов'!AA:AA))*F157</f>
        <v>0</v>
      </c>
      <c r="H157" s="51">
        <f>(SUMIF('Прайс цен'!K:K,E157,'Прайс цен'!N:N)+SUMIF('передел арм.шипов'!Q:Q,E157,'передел арм.шипов'!AB:AB))*F157</f>
        <v>0</v>
      </c>
      <c r="I157" s="144"/>
      <c r="J157" s="60"/>
      <c r="K157" s="51">
        <f>(SUMIF('Прайс цен'!K:K,I157,'Прайс цен'!M:M)+SUMIF('передел арм.шипов'!Q:Q,I157,'передел арм.шипов'!AA:AA))*J157</f>
        <v>0</v>
      </c>
      <c r="L157" s="51">
        <f>(SUMIF('Прайс цен'!K:K,I157,'Прайс цен'!N:N)+SUMIF('передел арм.шипов'!Q:Q,I157,'передел арм.шипов'!AB:AB))*J157</f>
        <v>0</v>
      </c>
      <c r="M157" s="146" t="s">
        <v>377</v>
      </c>
      <c r="N157" s="51">
        <v>117.3</v>
      </c>
      <c r="O157" s="51">
        <v>1.3</v>
      </c>
      <c r="P157" s="51">
        <f>N157*SUMIF('Прайс цен'!Q:Q,M157,'Прайс цен'!S:S)</f>
        <v>3049.7999999999997</v>
      </c>
      <c r="Q157" s="51">
        <f t="shared" si="10"/>
        <v>116</v>
      </c>
      <c r="R157" s="146"/>
      <c r="S157" s="51"/>
      <c r="T157" s="51"/>
      <c r="U157" s="51">
        <f>S157*SUMIF('Прайс цен'!Q:Q,R157,'Прайс цен'!S:S)</f>
        <v>0</v>
      </c>
      <c r="V157" s="51">
        <f t="shared" si="11"/>
        <v>0</v>
      </c>
      <c r="W157" s="146"/>
      <c r="X157" s="51"/>
      <c r="Y157" s="51"/>
      <c r="Z157" s="51">
        <f>X157*SUMIF('Прайс цен'!Q:Q,W157,'Прайс цен'!S:S)</f>
        <v>0</v>
      </c>
      <c r="AA157" s="64">
        <f t="shared" si="12"/>
        <v>0</v>
      </c>
      <c r="AB157" s="69">
        <f t="shared" si="13"/>
        <v>3049.7999999999997</v>
      </c>
      <c r="AC157" s="70">
        <f t="shared" si="14"/>
        <v>116</v>
      </c>
      <c r="AD157" s="83"/>
      <c r="AE157" s="83"/>
      <c r="AF157" s="83"/>
      <c r="AG157" s="83"/>
    </row>
    <row r="158" spans="1:33" ht="13.5" customHeight="1">
      <c r="A158" s="53" t="s">
        <v>130</v>
      </c>
      <c r="B158" s="142"/>
      <c r="C158" s="51">
        <f>SUMIF('Прайс цен'!B:B,B158,'Прайс цен'!D:D)+SUMIF('передел арм.шипов'!B:B,B158,'передел арм.шипов'!L:M)</f>
        <v>0</v>
      </c>
      <c r="D158" s="51">
        <f>SUMIF('Прайс цен'!B:B,B158,'Прайс цен'!E:E)+SUMIF('передел арм.шипов'!B:B,B158,'передел арм.шипов'!M:M)</f>
        <v>0</v>
      </c>
      <c r="E158" s="144"/>
      <c r="F158" s="60"/>
      <c r="G158" s="51">
        <f>(SUMIF('Прайс цен'!K:K,E158,'Прайс цен'!M:M)+SUMIF('передел арм.шипов'!Q:Q,E158,'передел арм.шипов'!AA:AA))*F158</f>
        <v>0</v>
      </c>
      <c r="H158" s="51">
        <f>(SUMIF('Прайс цен'!K:K,E158,'Прайс цен'!N:N)+SUMIF('передел арм.шипов'!Q:Q,E158,'передел арм.шипов'!AB:AB))*F158</f>
        <v>0</v>
      </c>
      <c r="I158" s="144"/>
      <c r="J158" s="60"/>
      <c r="K158" s="51">
        <f>(SUMIF('Прайс цен'!K:K,I158,'Прайс цен'!M:M)+SUMIF('передел арм.шипов'!Q:Q,I158,'передел арм.шипов'!AA:AA))*J158</f>
        <v>0</v>
      </c>
      <c r="L158" s="51">
        <f>(SUMIF('Прайс цен'!K:K,I158,'Прайс цен'!N:N)+SUMIF('передел арм.шипов'!Q:Q,I158,'передел арм.шипов'!AB:AB))*J158</f>
        <v>0</v>
      </c>
      <c r="M158" s="146" t="s">
        <v>377</v>
      </c>
      <c r="N158" s="51">
        <v>69</v>
      </c>
      <c r="O158" s="51">
        <v>1</v>
      </c>
      <c r="P158" s="51">
        <f>N158*SUMIF('Прайс цен'!Q:Q,M158,'Прайс цен'!S:S)</f>
        <v>1794</v>
      </c>
      <c r="Q158" s="51">
        <f t="shared" si="10"/>
        <v>68</v>
      </c>
      <c r="R158" s="146"/>
      <c r="S158" s="51"/>
      <c r="T158" s="51"/>
      <c r="U158" s="51">
        <f>S158*SUMIF('Прайс цен'!Q:Q,R158,'Прайс цен'!S:S)</f>
        <v>0</v>
      </c>
      <c r="V158" s="51">
        <f t="shared" si="11"/>
        <v>0</v>
      </c>
      <c r="W158" s="146"/>
      <c r="X158" s="51"/>
      <c r="Y158" s="51"/>
      <c r="Z158" s="51">
        <f>X158*SUMIF('Прайс цен'!Q:Q,W158,'Прайс цен'!S:S)</f>
        <v>0</v>
      </c>
      <c r="AA158" s="64">
        <f t="shared" si="12"/>
        <v>0</v>
      </c>
      <c r="AB158" s="69">
        <f t="shared" si="13"/>
        <v>1794</v>
      </c>
      <c r="AC158" s="70">
        <f t="shared" si="14"/>
        <v>68</v>
      </c>
      <c r="AD158" s="83"/>
      <c r="AE158" s="83"/>
      <c r="AF158" s="83"/>
      <c r="AG158" s="83"/>
    </row>
    <row r="159" spans="1:33" ht="13.5" customHeight="1">
      <c r="A159" s="53" t="s">
        <v>230</v>
      </c>
      <c r="B159" s="142"/>
      <c r="C159" s="51">
        <f>SUMIF('Прайс цен'!B:B,B159,'Прайс цен'!D:D)+SUMIF('передел арм.шипов'!B:B,B159,'передел арм.шипов'!L:M)</f>
        <v>0</v>
      </c>
      <c r="D159" s="51">
        <f>SUMIF('Прайс цен'!B:B,B159,'Прайс цен'!E:E)+SUMIF('передел арм.шипов'!B:B,B159,'передел арм.шипов'!M:M)</f>
        <v>0</v>
      </c>
      <c r="E159" s="144"/>
      <c r="F159" s="60"/>
      <c r="G159" s="51">
        <f>(SUMIF('Прайс цен'!K:K,E159,'Прайс цен'!M:M)+SUMIF('передел арм.шипов'!Q:Q,E159,'передел арм.шипов'!AA:AA))*F159</f>
        <v>0</v>
      </c>
      <c r="H159" s="51">
        <f>(SUMIF('Прайс цен'!K:K,E159,'Прайс цен'!N:N)+SUMIF('передел арм.шипов'!Q:Q,E159,'передел арм.шипов'!AB:AB))*F159</f>
        <v>0</v>
      </c>
      <c r="I159" s="144"/>
      <c r="J159" s="60"/>
      <c r="K159" s="51">
        <f>(SUMIF('Прайс цен'!K:K,I159,'Прайс цен'!M:M)+SUMIF('передел арм.шипов'!Q:Q,I159,'передел арм.шипов'!AA:AA))*J159</f>
        <v>0</v>
      </c>
      <c r="L159" s="51">
        <f>(SUMIF('Прайс цен'!K:K,I159,'Прайс цен'!N:N)+SUMIF('передел арм.шипов'!Q:Q,I159,'передел арм.шипов'!AB:AB))*J159</f>
        <v>0</v>
      </c>
      <c r="M159" s="146" t="s">
        <v>377</v>
      </c>
      <c r="N159" s="51">
        <v>41.1</v>
      </c>
      <c r="O159" s="51">
        <v>0.7</v>
      </c>
      <c r="P159" s="51">
        <f>N159*SUMIF('Прайс цен'!Q:Q,M159,'Прайс цен'!S:S)</f>
        <v>1068.6000000000001</v>
      </c>
      <c r="Q159" s="51">
        <f t="shared" si="10"/>
        <v>40.4</v>
      </c>
      <c r="R159" s="146"/>
      <c r="S159" s="51"/>
      <c r="T159" s="51"/>
      <c r="U159" s="51">
        <f>S159*SUMIF('Прайс цен'!Q:Q,R159,'Прайс цен'!S:S)</f>
        <v>0</v>
      </c>
      <c r="V159" s="51">
        <f t="shared" si="11"/>
        <v>0</v>
      </c>
      <c r="W159" s="146"/>
      <c r="X159" s="51"/>
      <c r="Y159" s="51"/>
      <c r="Z159" s="51">
        <f>X159*SUMIF('Прайс цен'!Q:Q,W159,'Прайс цен'!S:S)</f>
        <v>0</v>
      </c>
      <c r="AA159" s="64">
        <f t="shared" si="12"/>
        <v>0</v>
      </c>
      <c r="AB159" s="69">
        <f t="shared" si="13"/>
        <v>1068.6000000000001</v>
      </c>
      <c r="AC159" s="70">
        <f t="shared" si="14"/>
        <v>40.4</v>
      </c>
      <c r="AD159" s="83"/>
      <c r="AE159" s="83"/>
      <c r="AF159" s="83"/>
      <c r="AG159" s="83"/>
    </row>
    <row r="160" spans="1:33" ht="13.5" customHeight="1">
      <c r="A160" s="53" t="s">
        <v>5</v>
      </c>
      <c r="B160" s="142"/>
      <c r="C160" s="51">
        <f>SUMIF('Прайс цен'!B:B,B160,'Прайс цен'!D:D)+SUMIF('передел арм.шипов'!B:B,B160,'передел арм.шипов'!L:M)</f>
        <v>0</v>
      </c>
      <c r="D160" s="51">
        <f>SUMIF('Прайс цен'!B:B,B160,'Прайс цен'!E:E)+SUMIF('передел арм.шипов'!B:B,B160,'передел арм.шипов'!M:M)</f>
        <v>0</v>
      </c>
      <c r="E160" s="144"/>
      <c r="F160" s="60"/>
      <c r="G160" s="51">
        <f>(SUMIF('Прайс цен'!K:K,E160,'Прайс цен'!M:M)+SUMIF('передел арм.шипов'!Q:Q,E160,'передел арм.шипов'!AA:AA))*F160</f>
        <v>0</v>
      </c>
      <c r="H160" s="51">
        <f>(SUMIF('Прайс цен'!K:K,E160,'Прайс цен'!N:N)+SUMIF('передел арм.шипов'!Q:Q,E160,'передел арм.шипов'!AB:AB))*F160</f>
        <v>0</v>
      </c>
      <c r="I160" s="144"/>
      <c r="J160" s="60"/>
      <c r="K160" s="51">
        <f>(SUMIF('Прайс цен'!K:K,I160,'Прайс цен'!M:M)+SUMIF('передел арм.шипов'!Q:Q,I160,'передел арм.шипов'!AA:AA))*J160</f>
        <v>0</v>
      </c>
      <c r="L160" s="51">
        <f>(SUMIF('Прайс цен'!K:K,I160,'Прайс цен'!N:N)+SUMIF('передел арм.шипов'!Q:Q,I160,'передел арм.шипов'!AB:AB))*J160</f>
        <v>0</v>
      </c>
      <c r="M160" s="146"/>
      <c r="N160" s="51"/>
      <c r="O160" s="51"/>
      <c r="P160" s="51">
        <f>N160*SUMIF('Прайс цен'!Q:Q,M160,'Прайс цен'!S:S)</f>
        <v>0</v>
      </c>
      <c r="Q160" s="51">
        <f t="shared" si="10"/>
        <v>0</v>
      </c>
      <c r="R160" s="146"/>
      <c r="S160" s="51"/>
      <c r="T160" s="51"/>
      <c r="U160" s="51">
        <f>S160*SUMIF('Прайс цен'!Q:Q,R160,'Прайс цен'!S:S)</f>
        <v>0</v>
      </c>
      <c r="V160" s="51">
        <f t="shared" si="11"/>
        <v>0</v>
      </c>
      <c r="W160" s="146"/>
      <c r="X160" s="51"/>
      <c r="Y160" s="51"/>
      <c r="Z160" s="51">
        <f>X160*SUMIF('Прайс цен'!Q:Q,W160,'Прайс цен'!S:S)</f>
        <v>0</v>
      </c>
      <c r="AA160" s="64">
        <f t="shared" si="12"/>
        <v>0</v>
      </c>
      <c r="AB160" s="69">
        <f t="shared" si="13"/>
        <v>0</v>
      </c>
      <c r="AC160" s="70">
        <f t="shared" si="14"/>
        <v>0</v>
      </c>
      <c r="AD160" s="83"/>
      <c r="AE160" s="83"/>
      <c r="AF160" s="83"/>
      <c r="AG160" s="83"/>
    </row>
    <row r="161" spans="1:33" ht="13.5" customHeight="1">
      <c r="A161" s="53" t="s">
        <v>311</v>
      </c>
      <c r="B161" s="142" t="s">
        <v>346</v>
      </c>
      <c r="C161" s="51">
        <f>SUMIF('Прайс цен'!B:B,B161,'Прайс цен'!D:D)+SUMIF('передел арм.шипов'!B:B,B161,'передел арм.шипов'!L:M)</f>
        <v>378.992294</v>
      </c>
      <c r="D161" s="51">
        <f>SUMIF('Прайс цен'!B:B,B161,'Прайс цен'!E:E)+SUMIF('передел арм.шипов'!B:B,B161,'передел арм.шипов'!M:M)</f>
        <v>5.4758000000000004</v>
      </c>
      <c r="E161" s="144"/>
      <c r="F161" s="60"/>
      <c r="G161" s="51">
        <f>(SUMIF('Прайс цен'!K:K,E161,'Прайс цен'!M:M)+SUMIF('передел арм.шипов'!Q:Q,E161,'передел арм.шипов'!AA:AA))*F161</f>
        <v>0</v>
      </c>
      <c r="H161" s="51">
        <f>(SUMIF('Прайс цен'!K:K,E161,'Прайс цен'!N:N)+SUMIF('передел арм.шипов'!Q:Q,E161,'передел арм.шипов'!AB:AB))*F161</f>
        <v>0</v>
      </c>
      <c r="I161" s="144"/>
      <c r="J161" s="60"/>
      <c r="K161" s="51">
        <f>(SUMIF('Прайс цен'!K:K,I161,'Прайс цен'!M:M)+SUMIF('передел арм.шипов'!Q:Q,I161,'передел арм.шипов'!AA:AA))*J161</f>
        <v>0</v>
      </c>
      <c r="L161" s="51">
        <f>(SUMIF('Прайс цен'!K:K,I161,'Прайс цен'!N:N)+SUMIF('передел арм.шипов'!Q:Q,I161,'передел арм.шипов'!AB:AB))*J161</f>
        <v>0</v>
      </c>
      <c r="M161" s="146" t="s">
        <v>377</v>
      </c>
      <c r="N161" s="51">
        <v>37.7</v>
      </c>
      <c r="O161" s="51">
        <v>0.7</v>
      </c>
      <c r="P161" s="51">
        <f>N161*SUMIF('Прайс цен'!Q:Q,M161,'Прайс цен'!S:S)</f>
        <v>980.2</v>
      </c>
      <c r="Q161" s="51">
        <f t="shared" si="10"/>
        <v>37</v>
      </c>
      <c r="R161" s="146"/>
      <c r="S161" s="51"/>
      <c r="T161" s="51"/>
      <c r="U161" s="51">
        <f>S161*SUMIF('Прайс цен'!Q:Q,R161,'Прайс цен'!S:S)</f>
        <v>0</v>
      </c>
      <c r="V161" s="51">
        <f t="shared" si="11"/>
        <v>0</v>
      </c>
      <c r="W161" s="146"/>
      <c r="X161" s="51"/>
      <c r="Y161" s="51"/>
      <c r="Z161" s="51">
        <f>X161*SUMIF('Прайс цен'!Q:Q,W161,'Прайс цен'!S:S)</f>
        <v>0</v>
      </c>
      <c r="AA161" s="64">
        <f t="shared" si="12"/>
        <v>0</v>
      </c>
      <c r="AB161" s="69">
        <f t="shared" si="13"/>
        <v>1359.192294</v>
      </c>
      <c r="AC161" s="70">
        <f t="shared" si="14"/>
        <v>42.4758</v>
      </c>
      <c r="AD161" s="83"/>
      <c r="AE161" s="83"/>
      <c r="AF161" s="83"/>
      <c r="AG161" s="83"/>
    </row>
    <row r="162" spans="1:33" ht="13.5" customHeight="1">
      <c r="A162" s="53" t="s">
        <v>320</v>
      </c>
      <c r="B162" s="142" t="s">
        <v>346</v>
      </c>
      <c r="C162" s="51">
        <f>SUMIF('Прайс цен'!B:B,B162,'Прайс цен'!D:D)+SUMIF('передел арм.шипов'!B:B,B162,'передел арм.шипов'!L:M)</f>
        <v>378.992294</v>
      </c>
      <c r="D162" s="51">
        <f>SUMIF('Прайс цен'!B:B,B162,'Прайс цен'!E:E)+SUMIF('передел арм.шипов'!B:B,B162,'передел арм.шипов'!M:M)</f>
        <v>5.4758000000000004</v>
      </c>
      <c r="E162" s="144"/>
      <c r="F162" s="60"/>
      <c r="G162" s="51">
        <f>(SUMIF('Прайс цен'!K:K,E162,'Прайс цен'!M:M)+SUMIF('передел арм.шипов'!Q:Q,E162,'передел арм.шипов'!AA:AA))*F162</f>
        <v>0</v>
      </c>
      <c r="H162" s="51">
        <f>(SUMIF('Прайс цен'!K:K,E162,'Прайс цен'!N:N)+SUMIF('передел арм.шипов'!Q:Q,E162,'передел арм.шипов'!AB:AB))*F162</f>
        <v>0</v>
      </c>
      <c r="I162" s="144"/>
      <c r="J162" s="60"/>
      <c r="K162" s="51">
        <f>(SUMIF('Прайс цен'!K:K,I162,'Прайс цен'!M:M)+SUMIF('передел арм.шипов'!Q:Q,I162,'передел арм.шипов'!AA:AA))*J162</f>
        <v>0</v>
      </c>
      <c r="L162" s="51">
        <f>(SUMIF('Прайс цен'!K:K,I162,'Прайс цен'!N:N)+SUMIF('передел арм.шипов'!Q:Q,I162,'передел арм.шипов'!AB:AB))*J162</f>
        <v>0</v>
      </c>
      <c r="M162" s="146" t="s">
        <v>377</v>
      </c>
      <c r="N162" s="51">
        <v>37.7</v>
      </c>
      <c r="O162" s="51">
        <v>0.7</v>
      </c>
      <c r="P162" s="51">
        <f>N162*SUMIF('Прайс цен'!Q:Q,M162,'Прайс цен'!S:S)</f>
        <v>980.2</v>
      </c>
      <c r="Q162" s="51">
        <f t="shared" si="10"/>
        <v>37</v>
      </c>
      <c r="R162" s="146"/>
      <c r="S162" s="51"/>
      <c r="T162" s="51"/>
      <c r="U162" s="51">
        <f>S162*SUMIF('Прайс цен'!Q:Q,R162,'Прайс цен'!S:S)</f>
        <v>0</v>
      </c>
      <c r="V162" s="51">
        <f t="shared" si="11"/>
        <v>0</v>
      </c>
      <c r="W162" s="146"/>
      <c r="X162" s="51"/>
      <c r="Y162" s="51"/>
      <c r="Z162" s="51">
        <f>X162*SUMIF('Прайс цен'!Q:Q,W162,'Прайс цен'!S:S)</f>
        <v>0</v>
      </c>
      <c r="AA162" s="64">
        <f t="shared" si="12"/>
        <v>0</v>
      </c>
      <c r="AB162" s="69">
        <f t="shared" si="13"/>
        <v>1359.192294</v>
      </c>
      <c r="AC162" s="70">
        <f t="shared" si="14"/>
        <v>42.4758</v>
      </c>
      <c r="AD162" s="83"/>
      <c r="AE162" s="83"/>
      <c r="AF162" s="83"/>
      <c r="AG162" s="83"/>
    </row>
    <row r="163" spans="1:33" ht="13.5" customHeight="1">
      <c r="A163" s="53" t="s">
        <v>81</v>
      </c>
      <c r="B163" s="142"/>
      <c r="C163" s="51">
        <f>SUMIF('Прайс цен'!B:B,B163,'Прайс цен'!D:D)+SUMIF('передел арм.шипов'!B:B,B163,'передел арм.шипов'!L:M)</f>
        <v>0</v>
      </c>
      <c r="D163" s="51">
        <f>SUMIF('Прайс цен'!B:B,B163,'Прайс цен'!E:E)+SUMIF('передел арм.шипов'!B:B,B163,'передел арм.шипов'!M:M)</f>
        <v>0</v>
      </c>
      <c r="E163" s="144"/>
      <c r="F163" s="60"/>
      <c r="G163" s="51">
        <f>(SUMIF('Прайс цен'!K:K,E163,'Прайс цен'!M:M)+SUMIF('передел арм.шипов'!Q:Q,E163,'передел арм.шипов'!AA:AA))*F163</f>
        <v>0</v>
      </c>
      <c r="H163" s="51">
        <f>(SUMIF('Прайс цен'!K:K,E163,'Прайс цен'!N:N)+SUMIF('передел арм.шипов'!Q:Q,E163,'передел арм.шипов'!AB:AB))*F163</f>
        <v>0</v>
      </c>
      <c r="I163" s="144"/>
      <c r="J163" s="60"/>
      <c r="K163" s="51">
        <f>(SUMIF('Прайс цен'!K:K,I163,'Прайс цен'!M:M)+SUMIF('передел арм.шипов'!Q:Q,I163,'передел арм.шипов'!AA:AA))*J163</f>
        <v>0</v>
      </c>
      <c r="L163" s="51">
        <f>(SUMIF('Прайс цен'!K:K,I163,'Прайс цен'!N:N)+SUMIF('передел арм.шипов'!Q:Q,I163,'передел арм.шипов'!AB:AB))*J163</f>
        <v>0</v>
      </c>
      <c r="M163" s="146" t="s">
        <v>377</v>
      </c>
      <c r="N163" s="51">
        <v>70.7</v>
      </c>
      <c r="O163" s="51">
        <v>0.7</v>
      </c>
      <c r="P163" s="51">
        <f>N163*SUMIF('Прайс цен'!Q:Q,M163,'Прайс цен'!S:S)</f>
        <v>1838.2</v>
      </c>
      <c r="Q163" s="51">
        <f t="shared" si="10"/>
        <v>70</v>
      </c>
      <c r="R163" s="146"/>
      <c r="S163" s="51"/>
      <c r="T163" s="51"/>
      <c r="U163" s="51">
        <f>S163*SUMIF('Прайс цен'!Q:Q,R163,'Прайс цен'!S:S)</f>
        <v>0</v>
      </c>
      <c r="V163" s="51">
        <f t="shared" si="11"/>
        <v>0</v>
      </c>
      <c r="W163" s="146"/>
      <c r="X163" s="51"/>
      <c r="Y163" s="51"/>
      <c r="Z163" s="51">
        <f>X163*SUMIF('Прайс цен'!Q:Q,W163,'Прайс цен'!S:S)</f>
        <v>0</v>
      </c>
      <c r="AA163" s="64">
        <f t="shared" si="12"/>
        <v>0</v>
      </c>
      <c r="AB163" s="69">
        <f t="shared" si="13"/>
        <v>1838.2</v>
      </c>
      <c r="AC163" s="70">
        <f t="shared" si="14"/>
        <v>70</v>
      </c>
      <c r="AD163" s="83"/>
      <c r="AE163" s="83"/>
      <c r="AF163" s="83"/>
      <c r="AG163" s="83"/>
    </row>
    <row r="164" spans="1:33" ht="13.5" customHeight="1">
      <c r="A164" s="53" t="s">
        <v>129</v>
      </c>
      <c r="B164" s="142"/>
      <c r="C164" s="51">
        <f>SUMIF('Прайс цен'!B:B,B164,'Прайс цен'!D:D)+SUMIF('передел арм.шипов'!B:B,B164,'передел арм.шипов'!L:M)</f>
        <v>0</v>
      </c>
      <c r="D164" s="51">
        <f>SUMIF('Прайс цен'!B:B,B164,'Прайс цен'!E:E)+SUMIF('передел арм.шипов'!B:B,B164,'передел арм.шипов'!M:M)</f>
        <v>0</v>
      </c>
      <c r="E164" s="144"/>
      <c r="F164" s="60"/>
      <c r="G164" s="51">
        <f>(SUMIF('Прайс цен'!K:K,E164,'Прайс цен'!M:M)+SUMIF('передел арм.шипов'!Q:Q,E164,'передел арм.шипов'!AA:AA))*F164</f>
        <v>0</v>
      </c>
      <c r="H164" s="51">
        <f>(SUMIF('Прайс цен'!K:K,E164,'Прайс цен'!N:N)+SUMIF('передел арм.шипов'!Q:Q,E164,'передел арм.шипов'!AB:AB))*F164</f>
        <v>0</v>
      </c>
      <c r="I164" s="144"/>
      <c r="J164" s="60"/>
      <c r="K164" s="51">
        <f>(SUMIF('Прайс цен'!K:K,I164,'Прайс цен'!M:M)+SUMIF('передел арм.шипов'!Q:Q,I164,'передел арм.шипов'!AA:AA))*J164</f>
        <v>0</v>
      </c>
      <c r="L164" s="51">
        <f>(SUMIF('Прайс цен'!K:K,I164,'Прайс цен'!N:N)+SUMIF('передел арм.шипов'!Q:Q,I164,'передел арм.шипов'!AB:AB))*J164</f>
        <v>0</v>
      </c>
      <c r="M164" s="146" t="s">
        <v>377</v>
      </c>
      <c r="N164" s="51">
        <v>40.8</v>
      </c>
      <c r="O164" s="51">
        <v>0.8</v>
      </c>
      <c r="P164" s="51">
        <f>N164*SUMIF('Прайс цен'!Q:Q,M164,'Прайс цен'!S:S)</f>
        <v>1060.8</v>
      </c>
      <c r="Q164" s="51">
        <f t="shared" si="10"/>
        <v>40</v>
      </c>
      <c r="R164" s="146"/>
      <c r="S164" s="51"/>
      <c r="T164" s="51"/>
      <c r="U164" s="51">
        <f>S164*SUMIF('Прайс цен'!Q:Q,R164,'Прайс цен'!S:S)</f>
        <v>0</v>
      </c>
      <c r="V164" s="51">
        <f t="shared" si="11"/>
        <v>0</v>
      </c>
      <c r="W164" s="146"/>
      <c r="X164" s="51"/>
      <c r="Y164" s="51"/>
      <c r="Z164" s="51">
        <f>X164*SUMIF('Прайс цен'!Q:Q,W164,'Прайс цен'!S:S)</f>
        <v>0</v>
      </c>
      <c r="AA164" s="64">
        <f t="shared" si="12"/>
        <v>0</v>
      </c>
      <c r="AB164" s="69">
        <f t="shared" si="13"/>
        <v>1060.8</v>
      </c>
      <c r="AC164" s="70">
        <f t="shared" si="14"/>
        <v>40</v>
      </c>
      <c r="AD164" s="83"/>
      <c r="AE164" s="83"/>
      <c r="AF164" s="83"/>
      <c r="AG164" s="83"/>
    </row>
    <row r="165" spans="1:33" ht="13.5" customHeight="1">
      <c r="A165" s="53" t="s">
        <v>231</v>
      </c>
      <c r="B165" s="142"/>
      <c r="C165" s="51">
        <f>SUMIF('Прайс цен'!B:B,B165,'Прайс цен'!D:D)+SUMIF('передел арм.шипов'!B:B,B165,'передел арм.шипов'!L:M)</f>
        <v>0</v>
      </c>
      <c r="D165" s="51">
        <f>SUMIF('Прайс цен'!B:B,B165,'Прайс цен'!E:E)+SUMIF('передел арм.шипов'!B:B,B165,'передел арм.шипов'!M:M)</f>
        <v>0</v>
      </c>
      <c r="E165" s="144"/>
      <c r="F165" s="60"/>
      <c r="G165" s="51">
        <f>(SUMIF('Прайс цен'!K:K,E165,'Прайс цен'!M:M)+SUMIF('передел арм.шипов'!Q:Q,E165,'передел арм.шипов'!AA:AA))*F165</f>
        <v>0</v>
      </c>
      <c r="H165" s="51">
        <f>(SUMIF('Прайс цен'!K:K,E165,'Прайс цен'!N:N)+SUMIF('передел арм.шипов'!Q:Q,E165,'передел арм.шипов'!AB:AB))*F165</f>
        <v>0</v>
      </c>
      <c r="I165" s="144"/>
      <c r="J165" s="60"/>
      <c r="K165" s="51">
        <f>(SUMIF('Прайс цен'!K:K,I165,'Прайс цен'!M:M)+SUMIF('передел арм.шипов'!Q:Q,I165,'передел арм.шипов'!AA:AA))*J165</f>
        <v>0</v>
      </c>
      <c r="L165" s="51">
        <f>(SUMIF('Прайс цен'!K:K,I165,'Прайс цен'!N:N)+SUMIF('передел арм.шипов'!Q:Q,I165,'передел арм.шипов'!AB:AB))*J165</f>
        <v>0</v>
      </c>
      <c r="M165" s="146" t="s">
        <v>377</v>
      </c>
      <c r="N165" s="51">
        <v>42.8</v>
      </c>
      <c r="O165" s="51">
        <v>0.8</v>
      </c>
      <c r="P165" s="51">
        <f>N165*SUMIF('Прайс цен'!Q:Q,M165,'Прайс цен'!S:S)</f>
        <v>1112.8</v>
      </c>
      <c r="Q165" s="51">
        <f t="shared" si="10"/>
        <v>42</v>
      </c>
      <c r="R165" s="146"/>
      <c r="S165" s="51"/>
      <c r="T165" s="51"/>
      <c r="U165" s="51">
        <f>S165*SUMIF('Прайс цен'!Q:Q,R165,'Прайс цен'!S:S)</f>
        <v>0</v>
      </c>
      <c r="V165" s="51">
        <f t="shared" si="11"/>
        <v>0</v>
      </c>
      <c r="W165" s="146"/>
      <c r="X165" s="51"/>
      <c r="Y165" s="51"/>
      <c r="Z165" s="51">
        <f>X165*SUMIF('Прайс цен'!Q:Q,W165,'Прайс цен'!S:S)</f>
        <v>0</v>
      </c>
      <c r="AA165" s="64">
        <f t="shared" si="12"/>
        <v>0</v>
      </c>
      <c r="AB165" s="69">
        <f t="shared" si="13"/>
        <v>1112.8</v>
      </c>
      <c r="AC165" s="70">
        <f t="shared" si="14"/>
        <v>42</v>
      </c>
      <c r="AD165" s="83"/>
      <c r="AE165" s="83"/>
      <c r="AF165" s="83"/>
      <c r="AG165" s="83"/>
    </row>
    <row r="166" spans="1:33" ht="13.5" customHeight="1">
      <c r="A166" s="53" t="s">
        <v>156</v>
      </c>
      <c r="B166" s="142"/>
      <c r="C166" s="51">
        <f>SUMIF('Прайс цен'!B:B,B166,'Прайс цен'!D:D)+SUMIF('передел арм.шипов'!B:B,B166,'передел арм.шипов'!L:M)</f>
        <v>0</v>
      </c>
      <c r="D166" s="51">
        <f>SUMIF('Прайс цен'!B:B,B166,'Прайс цен'!E:E)+SUMIF('передел арм.шипов'!B:B,B166,'передел арм.шипов'!M:M)</f>
        <v>0</v>
      </c>
      <c r="E166" s="144"/>
      <c r="F166" s="60"/>
      <c r="G166" s="51">
        <f>(SUMIF('Прайс цен'!K:K,E166,'Прайс цен'!M:M)+SUMIF('передел арм.шипов'!Q:Q,E166,'передел арм.шипов'!AA:AA))*F166</f>
        <v>0</v>
      </c>
      <c r="H166" s="51">
        <f>(SUMIF('Прайс цен'!K:K,E166,'Прайс цен'!N:N)+SUMIF('передел арм.шипов'!Q:Q,E166,'передел арм.шипов'!AB:AB))*F166</f>
        <v>0</v>
      </c>
      <c r="I166" s="144"/>
      <c r="J166" s="60"/>
      <c r="K166" s="51">
        <f>(SUMIF('Прайс цен'!K:K,I166,'Прайс цен'!M:M)+SUMIF('передел арм.шипов'!Q:Q,I166,'передел арм.шипов'!AA:AA))*J166</f>
        <v>0</v>
      </c>
      <c r="L166" s="51">
        <f>(SUMIF('Прайс цен'!K:K,I166,'Прайс цен'!N:N)+SUMIF('передел арм.шипов'!Q:Q,I166,'передел арм.шипов'!AB:AB))*J166</f>
        <v>0</v>
      </c>
      <c r="M166" s="146" t="s">
        <v>377</v>
      </c>
      <c r="N166" s="51">
        <v>54.72</v>
      </c>
      <c r="O166" s="51">
        <v>1.92</v>
      </c>
      <c r="P166" s="51">
        <f>N166*SUMIF('Прайс цен'!Q:Q,M166,'Прайс цен'!S:S)</f>
        <v>1422.72</v>
      </c>
      <c r="Q166" s="51">
        <f t="shared" si="10"/>
        <v>52.8</v>
      </c>
      <c r="R166" s="146"/>
      <c r="S166" s="51"/>
      <c r="T166" s="51"/>
      <c r="U166" s="51">
        <f>S166*SUMIF('Прайс цен'!Q:Q,R166,'Прайс цен'!S:S)</f>
        <v>0</v>
      </c>
      <c r="V166" s="51">
        <f t="shared" si="11"/>
        <v>0</v>
      </c>
      <c r="W166" s="146"/>
      <c r="X166" s="51"/>
      <c r="Y166" s="51"/>
      <c r="Z166" s="51">
        <f>X166*SUMIF('Прайс цен'!Q:Q,W166,'Прайс цен'!S:S)</f>
        <v>0</v>
      </c>
      <c r="AA166" s="64">
        <f t="shared" si="12"/>
        <v>0</v>
      </c>
      <c r="AB166" s="69">
        <f t="shared" si="13"/>
        <v>1422.72</v>
      </c>
      <c r="AC166" s="70">
        <f t="shared" si="14"/>
        <v>52.8</v>
      </c>
      <c r="AD166" s="83"/>
      <c r="AE166" s="83"/>
      <c r="AF166" s="83"/>
      <c r="AG166" s="83"/>
    </row>
    <row r="167" spans="1:35" ht="13.5" customHeight="1">
      <c r="A167" s="53" t="s">
        <v>155</v>
      </c>
      <c r="B167" s="142" t="s">
        <v>346</v>
      </c>
      <c r="C167" s="51">
        <f>SUMIF('Прайс цен'!B:B,B167,'Прайс цен'!D:D)+SUMIF('передел арм.шипов'!B:B,B167,'передел арм.шипов'!L:M)</f>
        <v>378.992294</v>
      </c>
      <c r="D167" s="51">
        <f>SUMIF('Прайс цен'!B:B,B167,'Прайс цен'!E:E)+SUMIF('передел арм.шипов'!B:B,B167,'передел арм.шипов'!M:M)</f>
        <v>5.4758000000000004</v>
      </c>
      <c r="E167" s="144"/>
      <c r="F167" s="60"/>
      <c r="G167" s="51">
        <f>(SUMIF('Прайс цен'!K:K,E167,'Прайс цен'!M:M)+SUMIF('передел арм.шипов'!Q:Q,E167,'передел арм.шипов'!AA:AA))*F167</f>
        <v>0</v>
      </c>
      <c r="H167" s="51">
        <f>(SUMIF('Прайс цен'!K:K,E167,'Прайс цен'!N:N)+SUMIF('передел арм.шипов'!Q:Q,E167,'передел арм.шипов'!AB:AB))*F167</f>
        <v>0</v>
      </c>
      <c r="I167" s="144"/>
      <c r="J167" s="60"/>
      <c r="K167" s="51">
        <f>(SUMIF('Прайс цен'!K:K,I167,'Прайс цен'!M:M)+SUMIF('передел арм.шипов'!Q:Q,I167,'передел арм.шипов'!AA:AA))*J167</f>
        <v>0</v>
      </c>
      <c r="L167" s="51">
        <f>(SUMIF('Прайс цен'!K:K,I167,'Прайс цен'!N:N)+SUMIF('передел арм.шипов'!Q:Q,I167,'передел арм.шипов'!AB:AB))*J167</f>
        <v>0</v>
      </c>
      <c r="M167" s="146" t="s">
        <v>377</v>
      </c>
      <c r="N167" s="51">
        <v>40.2</v>
      </c>
      <c r="O167" s="51">
        <v>0.7</v>
      </c>
      <c r="P167" s="51">
        <f>N167*SUMIF('Прайс цен'!Q:Q,M167,'Прайс цен'!S:S)</f>
        <v>1045.2</v>
      </c>
      <c r="Q167" s="51">
        <f t="shared" si="10"/>
        <v>39.5</v>
      </c>
      <c r="R167" s="146"/>
      <c r="S167" s="51"/>
      <c r="T167" s="51"/>
      <c r="U167" s="51">
        <f>S167*SUMIF('Прайс цен'!Q:Q,R167,'Прайс цен'!S:S)</f>
        <v>0</v>
      </c>
      <c r="V167" s="51">
        <f t="shared" si="11"/>
        <v>0</v>
      </c>
      <c r="W167" s="146"/>
      <c r="X167" s="51"/>
      <c r="Y167" s="51"/>
      <c r="Z167" s="51">
        <f>X167*SUMIF('Прайс цен'!Q:Q,W167,'Прайс цен'!S:S)</f>
        <v>0</v>
      </c>
      <c r="AA167" s="64">
        <f t="shared" si="12"/>
        <v>0</v>
      </c>
      <c r="AB167" s="69">
        <f t="shared" si="13"/>
        <v>1424.192294</v>
      </c>
      <c r="AC167" s="70">
        <f t="shared" si="14"/>
        <v>44.9758</v>
      </c>
      <c r="AD167" s="83"/>
      <c r="AE167" s="83"/>
      <c r="AF167" s="83"/>
      <c r="AG167" s="83"/>
      <c r="AH167" s="121"/>
      <c r="AI167" s="120"/>
    </row>
    <row r="168" spans="1:33" ht="13.5" customHeight="1">
      <c r="A168" s="53" t="s">
        <v>157</v>
      </c>
      <c r="B168" s="142"/>
      <c r="C168" s="51">
        <f>SUMIF('Прайс цен'!B:B,B168,'Прайс цен'!D:D)+SUMIF('передел арм.шипов'!B:B,B168,'передел арм.шипов'!L:M)</f>
        <v>0</v>
      </c>
      <c r="D168" s="51">
        <f>SUMIF('Прайс цен'!B:B,B168,'Прайс цен'!E:E)+SUMIF('передел арм.шипов'!B:B,B168,'передел арм.шипов'!M:M)</f>
        <v>0</v>
      </c>
      <c r="E168" s="144"/>
      <c r="F168" s="60"/>
      <c r="G168" s="51">
        <f>(SUMIF('Прайс цен'!K:K,E168,'Прайс цен'!M:M)+SUMIF('передел арм.шипов'!Q:Q,E168,'передел арм.шипов'!AA:AA))*F168</f>
        <v>0</v>
      </c>
      <c r="H168" s="51">
        <f>(SUMIF('Прайс цен'!K:K,E168,'Прайс цен'!N:N)+SUMIF('передел арм.шипов'!Q:Q,E168,'передел арм.шипов'!AB:AB))*F168</f>
        <v>0</v>
      </c>
      <c r="I168" s="144"/>
      <c r="J168" s="60"/>
      <c r="K168" s="51">
        <f>(SUMIF('Прайс цен'!K:K,I168,'Прайс цен'!M:M)+SUMIF('передел арм.шипов'!Q:Q,I168,'передел арм.шипов'!AA:AA))*J168</f>
        <v>0</v>
      </c>
      <c r="L168" s="51">
        <f>(SUMIF('Прайс цен'!K:K,I168,'Прайс цен'!N:N)+SUMIF('передел арм.шипов'!Q:Q,I168,'передел арм.шипов'!AB:AB))*J168</f>
        <v>0</v>
      </c>
      <c r="M168" s="146"/>
      <c r="N168" s="51"/>
      <c r="O168" s="51"/>
      <c r="P168" s="51">
        <f>N168*SUMIF('Прайс цен'!Q:Q,M168,'Прайс цен'!S:S)</f>
        <v>0</v>
      </c>
      <c r="Q168" s="51">
        <f t="shared" si="10"/>
        <v>0</v>
      </c>
      <c r="R168" s="146"/>
      <c r="S168" s="51"/>
      <c r="T168" s="51"/>
      <c r="U168" s="51">
        <f>S168*SUMIF('Прайс цен'!Q:Q,R168,'Прайс цен'!S:S)</f>
        <v>0</v>
      </c>
      <c r="V168" s="51">
        <f t="shared" si="11"/>
        <v>0</v>
      </c>
      <c r="W168" s="146"/>
      <c r="X168" s="51"/>
      <c r="Y168" s="51"/>
      <c r="Z168" s="51">
        <f>X168*SUMIF('Прайс цен'!Q:Q,W168,'Прайс цен'!S:S)</f>
        <v>0</v>
      </c>
      <c r="AA168" s="64">
        <f t="shared" si="12"/>
        <v>0</v>
      </c>
      <c r="AB168" s="69">
        <f t="shared" si="13"/>
        <v>0</v>
      </c>
      <c r="AC168" s="70">
        <f t="shared" si="14"/>
        <v>0</v>
      </c>
      <c r="AD168" s="83"/>
      <c r="AE168" s="83"/>
      <c r="AF168" s="83"/>
      <c r="AG168" s="83"/>
    </row>
    <row r="169" spans="1:33" ht="13.5" customHeight="1">
      <c r="A169" s="53" t="s">
        <v>269</v>
      </c>
      <c r="B169" s="142" t="s">
        <v>346</v>
      </c>
      <c r="C169" s="51">
        <f>SUMIF('Прайс цен'!B:B,B169,'Прайс цен'!D:D)+SUMIF('передел арм.шипов'!B:B,B169,'передел арм.шипов'!L:M)</f>
        <v>378.992294</v>
      </c>
      <c r="D169" s="51">
        <f>SUMIF('Прайс цен'!B:B,B169,'Прайс цен'!E:E)+SUMIF('передел арм.шипов'!B:B,B169,'передел арм.шипов'!M:M)</f>
        <v>5.4758000000000004</v>
      </c>
      <c r="E169" s="144"/>
      <c r="F169" s="60"/>
      <c r="G169" s="51">
        <f>(SUMIF('Прайс цен'!K:K,E169,'Прайс цен'!M:M)+SUMIF('передел арм.шипов'!Q:Q,E169,'передел арм.шипов'!AA:AA))*F169</f>
        <v>0</v>
      </c>
      <c r="H169" s="51">
        <f>(SUMIF('Прайс цен'!K:K,E169,'Прайс цен'!N:N)+SUMIF('передел арм.шипов'!Q:Q,E169,'передел арм.шипов'!AB:AB))*F169</f>
        <v>0</v>
      </c>
      <c r="I169" s="144"/>
      <c r="J169" s="60"/>
      <c r="K169" s="51">
        <f>(SUMIF('Прайс цен'!K:K,I169,'Прайс цен'!M:M)+SUMIF('передел арм.шипов'!Q:Q,I169,'передел арм.шипов'!AA:AA))*J169</f>
        <v>0</v>
      </c>
      <c r="L169" s="51">
        <f>(SUMIF('Прайс цен'!K:K,I169,'Прайс цен'!N:N)+SUMIF('передел арм.шипов'!Q:Q,I169,'передел арм.шипов'!AB:AB))*J169</f>
        <v>0</v>
      </c>
      <c r="M169" s="146" t="s">
        <v>377</v>
      </c>
      <c r="N169" s="51">
        <v>40.2</v>
      </c>
      <c r="O169" s="51">
        <v>0.7</v>
      </c>
      <c r="P169" s="51">
        <f>N169*SUMIF('Прайс цен'!Q:Q,M169,'Прайс цен'!S:S)</f>
        <v>1045.2</v>
      </c>
      <c r="Q169" s="51">
        <f t="shared" si="10"/>
        <v>39.5</v>
      </c>
      <c r="R169" s="146"/>
      <c r="S169" s="51"/>
      <c r="T169" s="51"/>
      <c r="U169" s="51">
        <f>S169*SUMIF('Прайс цен'!Q:Q,R169,'Прайс цен'!S:S)</f>
        <v>0</v>
      </c>
      <c r="V169" s="51">
        <f t="shared" si="11"/>
        <v>0</v>
      </c>
      <c r="W169" s="146"/>
      <c r="X169" s="51"/>
      <c r="Y169" s="51"/>
      <c r="Z169" s="51">
        <f>X169*SUMIF('Прайс цен'!Q:Q,W169,'Прайс цен'!S:S)</f>
        <v>0</v>
      </c>
      <c r="AA169" s="64">
        <f t="shared" si="12"/>
        <v>0</v>
      </c>
      <c r="AB169" s="69">
        <f t="shared" si="13"/>
        <v>1424.192294</v>
      </c>
      <c r="AC169" s="70">
        <f t="shared" si="14"/>
        <v>44.9758</v>
      </c>
      <c r="AD169" s="83"/>
      <c r="AE169" s="83"/>
      <c r="AF169" s="83"/>
      <c r="AG169" s="83"/>
    </row>
    <row r="170" spans="1:33" ht="13.5" customHeight="1">
      <c r="A170" s="53" t="s">
        <v>82</v>
      </c>
      <c r="B170" s="142"/>
      <c r="C170" s="51">
        <f>SUMIF('Прайс цен'!B:B,B170,'Прайс цен'!D:D)+SUMIF('передел арм.шипов'!B:B,B170,'передел арм.шипов'!L:M)</f>
        <v>0</v>
      </c>
      <c r="D170" s="51">
        <f>SUMIF('Прайс цен'!B:B,B170,'Прайс цен'!E:E)+SUMIF('передел арм.шипов'!B:B,B170,'передел арм.шипов'!M:M)</f>
        <v>0</v>
      </c>
      <c r="E170" s="144"/>
      <c r="F170" s="60"/>
      <c r="G170" s="51">
        <f>(SUMIF('Прайс цен'!K:K,E170,'Прайс цен'!M:M)+SUMIF('передел арм.шипов'!Q:Q,E170,'передел арм.шипов'!AA:AA))*F170</f>
        <v>0</v>
      </c>
      <c r="H170" s="51">
        <f>(SUMIF('Прайс цен'!K:K,E170,'Прайс цен'!N:N)+SUMIF('передел арм.шипов'!Q:Q,E170,'передел арм.шипов'!AB:AB))*F170</f>
        <v>0</v>
      </c>
      <c r="I170" s="144"/>
      <c r="J170" s="60"/>
      <c r="K170" s="51">
        <f>(SUMIF('Прайс цен'!K:K,I170,'Прайс цен'!M:M)+SUMIF('передел арм.шипов'!Q:Q,I170,'передел арм.шипов'!AA:AA))*J170</f>
        <v>0</v>
      </c>
      <c r="L170" s="51">
        <f>(SUMIF('Прайс цен'!K:K,I170,'Прайс цен'!N:N)+SUMIF('передел арм.шипов'!Q:Q,I170,'передел арм.шипов'!AB:AB))*J170</f>
        <v>0</v>
      </c>
      <c r="M170" s="146"/>
      <c r="N170" s="51"/>
      <c r="O170" s="51"/>
      <c r="P170" s="51">
        <f>N170*SUMIF('Прайс цен'!Q:Q,M170,'Прайс цен'!S:S)</f>
        <v>0</v>
      </c>
      <c r="Q170" s="51">
        <f t="shared" si="10"/>
        <v>0</v>
      </c>
      <c r="R170" s="146"/>
      <c r="S170" s="51"/>
      <c r="T170" s="51"/>
      <c r="U170" s="51">
        <f>S170*SUMIF('Прайс цен'!Q:Q,R170,'Прайс цен'!S:S)</f>
        <v>0</v>
      </c>
      <c r="V170" s="51">
        <f t="shared" si="11"/>
        <v>0</v>
      </c>
      <c r="W170" s="146"/>
      <c r="X170" s="51"/>
      <c r="Y170" s="51"/>
      <c r="Z170" s="51">
        <f>X170*SUMIF('Прайс цен'!Q:Q,W170,'Прайс цен'!S:S)</f>
        <v>0</v>
      </c>
      <c r="AA170" s="64">
        <f t="shared" si="12"/>
        <v>0</v>
      </c>
      <c r="AB170" s="69">
        <f t="shared" si="13"/>
        <v>0</v>
      </c>
      <c r="AC170" s="70">
        <f t="shared" si="14"/>
        <v>0</v>
      </c>
      <c r="AD170" s="83"/>
      <c r="AE170" s="83"/>
      <c r="AF170" s="83"/>
      <c r="AG170" s="83"/>
    </row>
    <row r="171" spans="1:33" ht="13.5" customHeight="1">
      <c r="A171" s="53" t="s">
        <v>282</v>
      </c>
      <c r="B171" s="142" t="s">
        <v>345</v>
      </c>
      <c r="C171" s="51">
        <f>SUMIF('Прайс цен'!B:B,B171,'Прайс цен'!D:D)+SUMIF('передел арм.шипов'!B:B,B171,'передел арм.шипов'!L:M)</f>
        <v>354.754738</v>
      </c>
      <c r="D171" s="51">
        <f>SUMIF('Прайс цен'!B:B,B171,'Прайс цен'!E:E)+SUMIF('передел арм.шипов'!B:B,B171,'передел арм.шипов'!M:M)</f>
        <v>6.0079</v>
      </c>
      <c r="E171" s="144"/>
      <c r="F171" s="60"/>
      <c r="G171" s="51">
        <f>(SUMIF('Прайс цен'!K:K,E171,'Прайс цен'!M:M)+SUMIF('передел арм.шипов'!Q:Q,E171,'передел арм.шипов'!AA:AA))*F171</f>
        <v>0</v>
      </c>
      <c r="H171" s="51">
        <f>(SUMIF('Прайс цен'!K:K,E171,'Прайс цен'!N:N)+SUMIF('передел арм.шипов'!Q:Q,E171,'передел арм.шипов'!AB:AB))*F171</f>
        <v>0</v>
      </c>
      <c r="I171" s="144"/>
      <c r="J171" s="60"/>
      <c r="K171" s="51">
        <f>(SUMIF('Прайс цен'!K:K,I171,'Прайс цен'!M:M)+SUMIF('передел арм.шипов'!Q:Q,I171,'передел арм.шипов'!AA:AA))*J171</f>
        <v>0</v>
      </c>
      <c r="L171" s="51">
        <f>(SUMIF('Прайс цен'!K:K,I171,'Прайс цен'!N:N)+SUMIF('передел арм.шипов'!Q:Q,I171,'передел арм.шипов'!AB:AB))*J171</f>
        <v>0</v>
      </c>
      <c r="M171" s="146" t="s">
        <v>381</v>
      </c>
      <c r="N171" s="51">
        <v>46.8</v>
      </c>
      <c r="O171" s="51">
        <v>0.9</v>
      </c>
      <c r="P171" s="51">
        <f>N171*SUMIF('Прайс цен'!Q:Q,M171,'Прайс цен'!S:S)</f>
        <v>889.1999999999999</v>
      </c>
      <c r="Q171" s="51">
        <f t="shared" si="10"/>
        <v>45.9</v>
      </c>
      <c r="R171" s="146"/>
      <c r="S171" s="51"/>
      <c r="T171" s="51"/>
      <c r="U171" s="51">
        <f>S171*SUMIF('Прайс цен'!Q:Q,R171,'Прайс цен'!S:S)</f>
        <v>0</v>
      </c>
      <c r="V171" s="51">
        <f t="shared" si="11"/>
        <v>0</v>
      </c>
      <c r="W171" s="146"/>
      <c r="X171" s="51"/>
      <c r="Y171" s="51"/>
      <c r="Z171" s="51">
        <f>X171*SUMIF('Прайс цен'!Q:Q,W171,'Прайс цен'!S:S)</f>
        <v>0</v>
      </c>
      <c r="AA171" s="64">
        <f t="shared" si="12"/>
        <v>0</v>
      </c>
      <c r="AB171" s="69">
        <f t="shared" si="13"/>
        <v>1243.954738</v>
      </c>
      <c r="AC171" s="70">
        <f t="shared" si="14"/>
        <v>51.9079</v>
      </c>
      <c r="AD171" s="83"/>
      <c r="AE171" s="83"/>
      <c r="AF171" s="83"/>
      <c r="AG171" s="83"/>
    </row>
    <row r="172" spans="1:33" ht="13.5" customHeight="1">
      <c r="A172" s="53" t="s">
        <v>127</v>
      </c>
      <c r="B172" s="142"/>
      <c r="C172" s="51">
        <f>SUMIF('Прайс цен'!B:B,B172,'Прайс цен'!D:D)+SUMIF('передел арм.шипов'!B:B,B172,'передел арм.шипов'!L:M)</f>
        <v>0</v>
      </c>
      <c r="D172" s="51">
        <f>SUMIF('Прайс цен'!B:B,B172,'Прайс цен'!E:E)+SUMIF('передел арм.шипов'!B:B,B172,'передел арм.шипов'!M:M)</f>
        <v>0</v>
      </c>
      <c r="E172" s="144"/>
      <c r="F172" s="60"/>
      <c r="G172" s="51">
        <f>(SUMIF('Прайс цен'!K:K,E172,'Прайс цен'!M:M)+SUMIF('передел арм.шипов'!Q:Q,E172,'передел арм.шипов'!AA:AA))*F172</f>
        <v>0</v>
      </c>
      <c r="H172" s="51">
        <f>(SUMIF('Прайс цен'!K:K,E172,'Прайс цен'!N:N)+SUMIF('передел арм.шипов'!Q:Q,E172,'передел арм.шипов'!AB:AB))*F172</f>
        <v>0</v>
      </c>
      <c r="I172" s="144"/>
      <c r="J172" s="60"/>
      <c r="K172" s="51">
        <f>(SUMIF('Прайс цен'!K:K,I172,'Прайс цен'!M:M)+SUMIF('передел арм.шипов'!Q:Q,I172,'передел арм.шипов'!AA:AA))*J172</f>
        <v>0</v>
      </c>
      <c r="L172" s="51">
        <f>(SUMIF('Прайс цен'!K:K,I172,'Прайс цен'!N:N)+SUMIF('передел арм.шипов'!Q:Q,I172,'передел арм.шипов'!AB:AB))*J172</f>
        <v>0</v>
      </c>
      <c r="M172" s="146"/>
      <c r="N172" s="51"/>
      <c r="O172" s="51"/>
      <c r="P172" s="51">
        <f>N172*SUMIF('Прайс цен'!Q:Q,M172,'Прайс цен'!S:S)</f>
        <v>0</v>
      </c>
      <c r="Q172" s="51">
        <f t="shared" si="10"/>
        <v>0</v>
      </c>
      <c r="R172" s="146"/>
      <c r="S172" s="51"/>
      <c r="T172" s="51"/>
      <c r="U172" s="51">
        <f>S172*SUMIF('Прайс цен'!Q:Q,R172,'Прайс цен'!S:S)</f>
        <v>0</v>
      </c>
      <c r="V172" s="51">
        <f t="shared" si="11"/>
        <v>0</v>
      </c>
      <c r="W172" s="146"/>
      <c r="X172" s="51"/>
      <c r="Y172" s="51"/>
      <c r="Z172" s="51">
        <f>X172*SUMIF('Прайс цен'!Q:Q,W172,'Прайс цен'!S:S)</f>
        <v>0</v>
      </c>
      <c r="AA172" s="64">
        <f t="shared" si="12"/>
        <v>0</v>
      </c>
      <c r="AB172" s="69">
        <f t="shared" si="13"/>
        <v>0</v>
      </c>
      <c r="AC172" s="70">
        <f t="shared" si="14"/>
        <v>0</v>
      </c>
      <c r="AD172" s="83"/>
      <c r="AE172" s="83"/>
      <c r="AF172" s="83"/>
      <c r="AG172" s="83"/>
    </row>
    <row r="173" spans="1:33" ht="13.5" customHeight="1">
      <c r="A173" s="53" t="s">
        <v>83</v>
      </c>
      <c r="B173" s="142"/>
      <c r="C173" s="51">
        <f>SUMIF('Прайс цен'!B:B,B173,'Прайс цен'!D:D)+SUMIF('передел арм.шипов'!B:B,B173,'передел арм.шипов'!L:M)</f>
        <v>0</v>
      </c>
      <c r="D173" s="51">
        <f>SUMIF('Прайс цен'!B:B,B173,'Прайс цен'!E:E)+SUMIF('передел арм.шипов'!B:B,B173,'передел арм.шипов'!M:M)</f>
        <v>0</v>
      </c>
      <c r="E173" s="144"/>
      <c r="F173" s="60"/>
      <c r="G173" s="51">
        <f>(SUMIF('Прайс цен'!K:K,E173,'Прайс цен'!M:M)+SUMIF('передел арм.шипов'!Q:Q,E173,'передел арм.шипов'!AA:AA))*F173</f>
        <v>0</v>
      </c>
      <c r="H173" s="51">
        <f>(SUMIF('Прайс цен'!K:K,E173,'Прайс цен'!N:N)+SUMIF('передел арм.шипов'!Q:Q,E173,'передел арм.шипов'!AB:AB))*F173</f>
        <v>0</v>
      </c>
      <c r="I173" s="144"/>
      <c r="J173" s="60"/>
      <c r="K173" s="51">
        <f>(SUMIF('Прайс цен'!K:K,I173,'Прайс цен'!M:M)+SUMIF('передел арм.шипов'!Q:Q,I173,'передел арм.шипов'!AA:AA))*J173</f>
        <v>0</v>
      </c>
      <c r="L173" s="51">
        <f>(SUMIF('Прайс цен'!K:K,I173,'Прайс цен'!N:N)+SUMIF('передел арм.шипов'!Q:Q,I173,'передел арм.шипов'!AB:AB))*J173</f>
        <v>0</v>
      </c>
      <c r="M173" s="146"/>
      <c r="N173" s="51"/>
      <c r="O173" s="51"/>
      <c r="P173" s="51">
        <f>N173*SUMIF('Прайс цен'!Q:Q,M173,'Прайс цен'!S:S)</f>
        <v>0</v>
      </c>
      <c r="Q173" s="51">
        <f t="shared" si="10"/>
        <v>0</v>
      </c>
      <c r="R173" s="146"/>
      <c r="S173" s="51"/>
      <c r="T173" s="51"/>
      <c r="U173" s="51">
        <f>S173*SUMIF('Прайс цен'!Q:Q,R173,'Прайс цен'!S:S)</f>
        <v>0</v>
      </c>
      <c r="V173" s="51">
        <f t="shared" si="11"/>
        <v>0</v>
      </c>
      <c r="W173" s="146"/>
      <c r="X173" s="51"/>
      <c r="Y173" s="51"/>
      <c r="Z173" s="51">
        <f>X173*SUMIF('Прайс цен'!Q:Q,W173,'Прайс цен'!S:S)</f>
        <v>0</v>
      </c>
      <c r="AA173" s="64">
        <f t="shared" si="12"/>
        <v>0</v>
      </c>
      <c r="AB173" s="69">
        <f t="shared" si="13"/>
        <v>0</v>
      </c>
      <c r="AC173" s="70">
        <f t="shared" si="14"/>
        <v>0</v>
      </c>
      <c r="AD173" s="83"/>
      <c r="AE173" s="83"/>
      <c r="AF173" s="83"/>
      <c r="AG173" s="83"/>
    </row>
    <row r="174" spans="1:33" ht="13.5" customHeight="1">
      <c r="A174" s="53" t="s">
        <v>283</v>
      </c>
      <c r="B174" s="142" t="s">
        <v>346</v>
      </c>
      <c r="C174" s="51">
        <f>SUMIF('Прайс цен'!B:B,B174,'Прайс цен'!D:D)+SUMIF('передел арм.шипов'!B:B,B174,'передел арм.шипов'!L:M)</f>
        <v>378.992294</v>
      </c>
      <c r="D174" s="51">
        <f>SUMIF('Прайс цен'!B:B,B174,'Прайс цен'!E:E)+SUMIF('передел арм.шипов'!B:B,B174,'передел арм.шипов'!M:M)</f>
        <v>5.4758000000000004</v>
      </c>
      <c r="E174" s="144"/>
      <c r="F174" s="60"/>
      <c r="G174" s="51">
        <f>(SUMIF('Прайс цен'!K:K,E174,'Прайс цен'!M:M)+SUMIF('передел арм.шипов'!Q:Q,E174,'передел арм.шипов'!AA:AA))*F174</f>
        <v>0</v>
      </c>
      <c r="H174" s="51">
        <f>(SUMIF('Прайс цен'!K:K,E174,'Прайс цен'!N:N)+SUMIF('передел арм.шипов'!Q:Q,E174,'передел арм.шипов'!AB:AB))*F174</f>
        <v>0</v>
      </c>
      <c r="I174" s="144"/>
      <c r="J174" s="60"/>
      <c r="K174" s="51">
        <f>(SUMIF('Прайс цен'!K:K,I174,'Прайс цен'!M:M)+SUMIF('передел арм.шипов'!Q:Q,I174,'передел арм.шипов'!AA:AA))*J174</f>
        <v>0</v>
      </c>
      <c r="L174" s="51">
        <f>(SUMIF('Прайс цен'!K:K,I174,'Прайс цен'!N:N)+SUMIF('передел арм.шипов'!Q:Q,I174,'передел арм.шипов'!AB:AB))*J174</f>
        <v>0</v>
      </c>
      <c r="M174" s="146" t="s">
        <v>381</v>
      </c>
      <c r="N174" s="51">
        <v>40.83</v>
      </c>
      <c r="O174" s="51">
        <v>0.8</v>
      </c>
      <c r="P174" s="51">
        <f>N174*SUMIF('Прайс цен'!Q:Q,M174,'Прайс цен'!S:S)</f>
        <v>775.77</v>
      </c>
      <c r="Q174" s="51">
        <f t="shared" si="10"/>
        <v>40.03</v>
      </c>
      <c r="R174" s="146"/>
      <c r="S174" s="51"/>
      <c r="T174" s="51"/>
      <c r="U174" s="51">
        <f>S174*SUMIF('Прайс цен'!Q:Q,R174,'Прайс цен'!S:S)</f>
        <v>0</v>
      </c>
      <c r="V174" s="51">
        <f t="shared" si="11"/>
        <v>0</v>
      </c>
      <c r="W174" s="146"/>
      <c r="X174" s="51"/>
      <c r="Y174" s="51"/>
      <c r="Z174" s="51">
        <f>X174*SUMIF('Прайс цен'!Q:Q,W174,'Прайс цен'!S:S)</f>
        <v>0</v>
      </c>
      <c r="AA174" s="64">
        <f t="shared" si="12"/>
        <v>0</v>
      </c>
      <c r="AB174" s="69">
        <f t="shared" si="13"/>
        <v>1154.762294</v>
      </c>
      <c r="AC174" s="70">
        <f t="shared" si="14"/>
        <v>45.5058</v>
      </c>
      <c r="AD174" s="83"/>
      <c r="AE174" s="83"/>
      <c r="AF174" s="83"/>
      <c r="AG174" s="83"/>
    </row>
    <row r="175" spans="1:33" ht="13.5" customHeight="1">
      <c r="A175" s="53" t="s">
        <v>128</v>
      </c>
      <c r="B175" s="142"/>
      <c r="C175" s="51">
        <f>SUMIF('Прайс цен'!B:B,B175,'Прайс цен'!D:D)+SUMIF('передел арм.шипов'!B:B,B175,'передел арм.шипов'!L:M)</f>
        <v>0</v>
      </c>
      <c r="D175" s="51">
        <f>SUMIF('Прайс цен'!B:B,B175,'Прайс цен'!E:E)+SUMIF('передел арм.шипов'!B:B,B175,'передел арм.шипов'!M:M)</f>
        <v>0</v>
      </c>
      <c r="E175" s="144"/>
      <c r="F175" s="60"/>
      <c r="G175" s="51">
        <f>(SUMIF('Прайс цен'!K:K,E175,'Прайс цен'!M:M)+SUMIF('передел арм.шипов'!Q:Q,E175,'передел арм.шипов'!AA:AA))*F175</f>
        <v>0</v>
      </c>
      <c r="H175" s="51">
        <f>(SUMIF('Прайс цен'!K:K,E175,'Прайс цен'!N:N)+SUMIF('передел арм.шипов'!Q:Q,E175,'передел арм.шипов'!AB:AB))*F175</f>
        <v>0</v>
      </c>
      <c r="I175" s="144"/>
      <c r="J175" s="60"/>
      <c r="K175" s="51">
        <f>(SUMIF('Прайс цен'!K:K,I175,'Прайс цен'!M:M)+SUMIF('передел арм.шипов'!Q:Q,I175,'передел арм.шипов'!AA:AA))*J175</f>
        <v>0</v>
      </c>
      <c r="L175" s="51">
        <f>(SUMIF('Прайс цен'!K:K,I175,'Прайс цен'!N:N)+SUMIF('передел арм.шипов'!Q:Q,I175,'передел арм.шипов'!AB:AB))*J175</f>
        <v>0</v>
      </c>
      <c r="M175" s="146"/>
      <c r="N175" s="51"/>
      <c r="O175" s="51"/>
      <c r="P175" s="51">
        <f>N175*SUMIF('Прайс цен'!Q:Q,M175,'Прайс цен'!S:S)</f>
        <v>0</v>
      </c>
      <c r="Q175" s="51">
        <f t="shared" si="10"/>
        <v>0</v>
      </c>
      <c r="R175" s="146"/>
      <c r="S175" s="51"/>
      <c r="T175" s="51"/>
      <c r="U175" s="51">
        <f>S175*SUMIF('Прайс цен'!Q:Q,R175,'Прайс цен'!S:S)</f>
        <v>0</v>
      </c>
      <c r="V175" s="51">
        <f t="shared" si="11"/>
        <v>0</v>
      </c>
      <c r="W175" s="146"/>
      <c r="X175" s="51"/>
      <c r="Y175" s="51"/>
      <c r="Z175" s="51">
        <f>X175*SUMIF('Прайс цен'!Q:Q,W175,'Прайс цен'!S:S)</f>
        <v>0</v>
      </c>
      <c r="AA175" s="64">
        <f t="shared" si="12"/>
        <v>0</v>
      </c>
      <c r="AB175" s="69">
        <f t="shared" si="13"/>
        <v>0</v>
      </c>
      <c r="AC175" s="70">
        <f t="shared" si="14"/>
        <v>0</v>
      </c>
      <c r="AD175" s="83"/>
      <c r="AE175" s="83"/>
      <c r="AF175" s="83"/>
      <c r="AG175" s="83"/>
    </row>
    <row r="176" spans="1:33" ht="13.5" customHeight="1">
      <c r="A176" s="53" t="s">
        <v>158</v>
      </c>
      <c r="B176" s="142"/>
      <c r="C176" s="51">
        <f>SUMIF('Прайс цен'!B:B,B176,'Прайс цен'!D:D)+SUMIF('передел арм.шипов'!B:B,B176,'передел арм.шипов'!L:M)</f>
        <v>0</v>
      </c>
      <c r="D176" s="51">
        <f>SUMIF('Прайс цен'!B:B,B176,'Прайс цен'!E:E)+SUMIF('передел арм.шипов'!B:B,B176,'передел арм.шипов'!M:M)</f>
        <v>0</v>
      </c>
      <c r="E176" s="144"/>
      <c r="F176" s="60"/>
      <c r="G176" s="51">
        <f>(SUMIF('Прайс цен'!K:K,E176,'Прайс цен'!M:M)+SUMIF('передел арм.шипов'!Q:Q,E176,'передел арм.шипов'!AA:AA))*F176</f>
        <v>0</v>
      </c>
      <c r="H176" s="51">
        <f>(SUMIF('Прайс цен'!K:K,E176,'Прайс цен'!N:N)+SUMIF('передел арм.шипов'!Q:Q,E176,'передел арм.шипов'!AB:AB))*F176</f>
        <v>0</v>
      </c>
      <c r="I176" s="144"/>
      <c r="J176" s="60"/>
      <c r="K176" s="51">
        <f>(SUMIF('Прайс цен'!K:K,I176,'Прайс цен'!M:M)+SUMIF('передел арм.шипов'!Q:Q,I176,'передел арм.шипов'!AA:AA))*J176</f>
        <v>0</v>
      </c>
      <c r="L176" s="51">
        <f>(SUMIF('Прайс цен'!K:K,I176,'Прайс цен'!N:N)+SUMIF('передел арм.шипов'!Q:Q,I176,'передел арм.шипов'!AB:AB))*J176</f>
        <v>0</v>
      </c>
      <c r="M176" s="146" t="s">
        <v>377</v>
      </c>
      <c r="N176" s="51">
        <v>82.54</v>
      </c>
      <c r="O176" s="51">
        <v>2.64</v>
      </c>
      <c r="P176" s="51">
        <f>N176*SUMIF('Прайс цен'!Q:Q,M176,'Прайс цен'!S:S)</f>
        <v>2146.04</v>
      </c>
      <c r="Q176" s="51">
        <f t="shared" si="10"/>
        <v>79.9</v>
      </c>
      <c r="R176" s="146"/>
      <c r="S176" s="51"/>
      <c r="T176" s="51"/>
      <c r="U176" s="51">
        <f>S176*SUMIF('Прайс цен'!Q:Q,R176,'Прайс цен'!S:S)</f>
        <v>0</v>
      </c>
      <c r="V176" s="51">
        <f t="shared" si="11"/>
        <v>0</v>
      </c>
      <c r="W176" s="146"/>
      <c r="X176" s="51"/>
      <c r="Y176" s="51"/>
      <c r="Z176" s="51">
        <f>X176*SUMIF('Прайс цен'!Q:Q,W176,'Прайс цен'!S:S)</f>
        <v>0</v>
      </c>
      <c r="AA176" s="64">
        <f t="shared" si="12"/>
        <v>0</v>
      </c>
      <c r="AB176" s="69">
        <f t="shared" si="13"/>
        <v>2146.04</v>
      </c>
      <c r="AC176" s="70">
        <f t="shared" si="14"/>
        <v>79.9</v>
      </c>
      <c r="AD176" s="83"/>
      <c r="AE176" s="83"/>
      <c r="AF176" s="83"/>
      <c r="AG176" s="83"/>
    </row>
    <row r="177" spans="1:33" ht="13.5" customHeight="1" thickBot="1">
      <c r="A177" s="53" t="s">
        <v>159</v>
      </c>
      <c r="B177" s="142" t="s">
        <v>358</v>
      </c>
      <c r="C177" s="51">
        <f>SUMIF('Прайс цен'!B:B,B177,'Прайс цен'!D:D)+SUMIF('передел арм.шипов'!B:B,B177,'передел арм.шипов'!L:M)</f>
        <v>308.100288</v>
      </c>
      <c r="D177" s="51">
        <f>SUMIF('Прайс цен'!B:B,B177,'Прайс цен'!E:E)+SUMIF('передел арм.шипов'!B:B,B177,'передел арм.шипов'!M:M)</f>
        <v>9.1458</v>
      </c>
      <c r="E177" s="144"/>
      <c r="F177" s="60"/>
      <c r="G177" s="51">
        <f>(SUMIF('Прайс цен'!K:K,E177,'Прайс цен'!M:M)+SUMIF('передел арм.шипов'!Q:Q,E177,'передел арм.шипов'!AA:AA))*F177</f>
        <v>0</v>
      </c>
      <c r="H177" s="51">
        <f>(SUMIF('Прайс цен'!K:K,E177,'Прайс цен'!N:N)+SUMIF('передел арм.шипов'!Q:Q,E177,'передел арм.шипов'!AB:AB))*F177</f>
        <v>0</v>
      </c>
      <c r="I177" s="144"/>
      <c r="J177" s="60"/>
      <c r="K177" s="51">
        <f>(SUMIF('Прайс цен'!K:K,I177,'Прайс цен'!M:M)+SUMIF('передел арм.шипов'!Q:Q,I177,'передел арм.шипов'!AA:AA))*J177</f>
        <v>0</v>
      </c>
      <c r="L177" s="51">
        <f>(SUMIF('Прайс цен'!K:K,I177,'Прайс цен'!N:N)+SUMIF('передел арм.шипов'!Q:Q,I177,'передел арм.шипов'!AB:AB))*J177</f>
        <v>0</v>
      </c>
      <c r="M177" s="146" t="s">
        <v>377</v>
      </c>
      <c r="N177" s="51">
        <v>82.54</v>
      </c>
      <c r="O177" s="51">
        <v>2.64</v>
      </c>
      <c r="P177" s="51">
        <f>N177*SUMIF('Прайс цен'!Q:Q,M177,'Прайс цен'!S:S)</f>
        <v>2146.04</v>
      </c>
      <c r="Q177" s="51">
        <f t="shared" si="10"/>
        <v>79.9</v>
      </c>
      <c r="R177" s="146"/>
      <c r="S177" s="51"/>
      <c r="T177" s="51"/>
      <c r="U177" s="51">
        <f>S177*SUMIF('Прайс цен'!Q:Q,R177,'Прайс цен'!S:S)</f>
        <v>0</v>
      </c>
      <c r="V177" s="51">
        <f t="shared" si="11"/>
        <v>0</v>
      </c>
      <c r="W177" s="146"/>
      <c r="X177" s="51"/>
      <c r="Y177" s="51"/>
      <c r="Z177" s="51">
        <f>X177*SUMIF('Прайс цен'!Q:Q,W177,'Прайс цен'!S:S)</f>
        <v>0</v>
      </c>
      <c r="AA177" s="64">
        <f t="shared" si="12"/>
        <v>0</v>
      </c>
      <c r="AB177" s="69">
        <f t="shared" si="13"/>
        <v>2454.140288</v>
      </c>
      <c r="AC177" s="84">
        <f t="shared" si="14"/>
        <v>89.0458</v>
      </c>
      <c r="AD177" s="83"/>
      <c r="AE177" s="83"/>
      <c r="AF177" s="83"/>
      <c r="AG177" s="83"/>
    </row>
    <row r="178" spans="1:38" ht="13.5" customHeight="1" thickBot="1">
      <c r="A178" s="53" t="s">
        <v>286</v>
      </c>
      <c r="B178" s="142" t="s">
        <v>358</v>
      </c>
      <c r="C178" s="51">
        <f>SUMIF('Прайс цен'!B:B,B178,'Прайс цен'!D:D)+SUMIF('передел арм.шипов'!B:B,B178,'передел арм.шипов'!L:M)</f>
        <v>308.100288</v>
      </c>
      <c r="D178" s="51">
        <f>SUMIF('Прайс цен'!B:B,B178,'Прайс цен'!E:E)+SUMIF('передел арм.шипов'!B:B,B178,'передел арм.шипов'!M:M)</f>
        <v>9.1458</v>
      </c>
      <c r="E178" s="144"/>
      <c r="F178" s="60"/>
      <c r="G178" s="51">
        <f>(SUMIF('Прайс цен'!K:K,E178,'Прайс цен'!M:M)+SUMIF('передел арм.шипов'!Q:Q,E178,'передел арм.шипов'!AA:AA))*F178</f>
        <v>0</v>
      </c>
      <c r="H178" s="51">
        <f>(SUMIF('Прайс цен'!K:K,E178,'Прайс цен'!N:N)+SUMIF('передел арм.шипов'!Q:Q,E178,'передел арм.шипов'!AB:AB))*F178</f>
        <v>0</v>
      </c>
      <c r="I178" s="144"/>
      <c r="J178" s="60"/>
      <c r="K178" s="51">
        <f>(SUMIF('Прайс цен'!K:K,I178,'Прайс цен'!M:M)+SUMIF('передел арм.шипов'!Q:Q,I178,'передел арм.шипов'!AA:AA))*J178</f>
        <v>0</v>
      </c>
      <c r="L178" s="51">
        <f>(SUMIF('Прайс цен'!K:K,I178,'Прайс цен'!N:N)+SUMIF('передел арм.шипов'!Q:Q,I178,'передел арм.шипов'!AB:AB))*J178</f>
        <v>0</v>
      </c>
      <c r="M178" s="146" t="s">
        <v>381</v>
      </c>
      <c r="N178" s="51">
        <v>88.55</v>
      </c>
      <c r="O178" s="51">
        <v>2.64</v>
      </c>
      <c r="P178" s="51">
        <f>N178*SUMIF('Прайс цен'!Q:Q,M178,'Прайс цен'!S:S)</f>
        <v>1682.45</v>
      </c>
      <c r="Q178" s="51">
        <f t="shared" si="10"/>
        <v>85.91</v>
      </c>
      <c r="R178" s="146"/>
      <c r="S178" s="51"/>
      <c r="T178" s="51"/>
      <c r="U178" s="51">
        <f>S178*SUMIF('Прайс цен'!Q:Q,R178,'Прайс цен'!S:S)</f>
        <v>0</v>
      </c>
      <c r="V178" s="51">
        <f t="shared" si="11"/>
        <v>0</v>
      </c>
      <c r="W178" s="146"/>
      <c r="X178" s="51"/>
      <c r="Y178" s="51"/>
      <c r="Z178" s="51">
        <f>X178*SUMIF('Прайс цен'!Q:Q,W178,'Прайс цен'!S:S)</f>
        <v>0</v>
      </c>
      <c r="AA178" s="64">
        <f t="shared" si="12"/>
        <v>0</v>
      </c>
      <c r="AB178" s="69">
        <f t="shared" si="13"/>
        <v>1990.550288</v>
      </c>
      <c r="AC178" s="88">
        <f t="shared" si="14"/>
        <v>95.05579999999999</v>
      </c>
      <c r="AD178" s="11"/>
      <c r="AE178" s="11"/>
      <c r="AF178" s="83"/>
      <c r="AG178" s="83"/>
      <c r="AH178" s="11"/>
      <c r="AI178" s="11"/>
      <c r="AK178" s="83"/>
      <c r="AL178" s="83"/>
    </row>
    <row r="179" spans="1:34" ht="13.5" customHeight="1">
      <c r="A179" s="53" t="s">
        <v>265</v>
      </c>
      <c r="B179" s="142" t="s">
        <v>358</v>
      </c>
      <c r="C179" s="51">
        <f>SUMIF('Прайс цен'!B:B,B179,'Прайс цен'!D:D)+SUMIF('передел арм.шипов'!B:B,B179,'передел арм.шипов'!L:M)</f>
        <v>308.100288</v>
      </c>
      <c r="D179" s="51">
        <f>SUMIF('Прайс цен'!B:B,B179,'Прайс цен'!E:E)+SUMIF('передел арм.шипов'!B:B,B179,'передел арм.шипов'!M:M)</f>
        <v>9.1458</v>
      </c>
      <c r="E179" s="144"/>
      <c r="F179" s="60"/>
      <c r="G179" s="51">
        <f>(SUMIF('Прайс цен'!K:K,E179,'Прайс цен'!M:M)+SUMIF('передел арм.шипов'!Q:Q,E179,'передел арм.шипов'!AA:AA))*F179</f>
        <v>0</v>
      </c>
      <c r="H179" s="51">
        <f>(SUMIF('Прайс цен'!K:K,E179,'Прайс цен'!N:N)+SUMIF('передел арм.шипов'!Q:Q,E179,'передел арм.шипов'!AB:AB))*F179</f>
        <v>0</v>
      </c>
      <c r="I179" s="144"/>
      <c r="J179" s="60"/>
      <c r="K179" s="51">
        <f>(SUMIF('Прайс цен'!K:K,I179,'Прайс цен'!M:M)+SUMIF('передел арм.шипов'!Q:Q,I179,'передел арм.шипов'!AA:AA))*J179</f>
        <v>0</v>
      </c>
      <c r="L179" s="51">
        <f>(SUMIF('Прайс цен'!K:K,I179,'Прайс цен'!N:N)+SUMIF('передел арм.шипов'!Q:Q,I179,'передел арм.шипов'!AB:AB))*J179</f>
        <v>0</v>
      </c>
      <c r="M179" s="146" t="s">
        <v>377</v>
      </c>
      <c r="N179" s="51">
        <v>82.54</v>
      </c>
      <c r="O179" s="51">
        <v>2.64</v>
      </c>
      <c r="P179" s="51">
        <f>N179*SUMIF('Прайс цен'!Q:Q,M179,'Прайс цен'!S:S)</f>
        <v>2146.04</v>
      </c>
      <c r="Q179" s="51">
        <f t="shared" si="10"/>
        <v>79.9</v>
      </c>
      <c r="R179" s="146"/>
      <c r="S179" s="51"/>
      <c r="T179" s="51"/>
      <c r="U179" s="51">
        <f>S179*SUMIF('Прайс цен'!Q:Q,R179,'Прайс цен'!S:S)</f>
        <v>0</v>
      </c>
      <c r="V179" s="51">
        <f t="shared" si="11"/>
        <v>0</v>
      </c>
      <c r="W179" s="146"/>
      <c r="X179" s="51"/>
      <c r="Y179" s="51"/>
      <c r="Z179" s="51">
        <f>X179*SUMIF('Прайс цен'!Q:Q,W179,'Прайс цен'!S:S)</f>
        <v>0</v>
      </c>
      <c r="AA179" s="64">
        <f t="shared" si="12"/>
        <v>0</v>
      </c>
      <c r="AB179" s="69">
        <f t="shared" si="13"/>
        <v>2454.140288</v>
      </c>
      <c r="AC179" s="85">
        <f t="shared" si="14"/>
        <v>89.0458</v>
      </c>
      <c r="AD179" s="83"/>
      <c r="AE179" s="83"/>
      <c r="AF179" s="83"/>
      <c r="AG179" s="83"/>
      <c r="AH179" s="121"/>
    </row>
    <row r="180" spans="1:33" ht="13.5" customHeight="1">
      <c r="A180" s="53" t="s">
        <v>84</v>
      </c>
      <c r="B180" s="142"/>
      <c r="C180" s="51">
        <f>SUMIF('Прайс цен'!B:B,B180,'Прайс цен'!D:D)+SUMIF('передел арм.шипов'!B:B,B180,'передел арм.шипов'!L:M)</f>
        <v>0</v>
      </c>
      <c r="D180" s="51">
        <f>SUMIF('Прайс цен'!B:B,B180,'Прайс цен'!E:E)+SUMIF('передел арм.шипов'!B:B,B180,'передел арм.шипов'!M:M)</f>
        <v>0</v>
      </c>
      <c r="E180" s="144"/>
      <c r="F180" s="60"/>
      <c r="G180" s="51">
        <f>(SUMIF('Прайс цен'!K:K,E180,'Прайс цен'!M:M)+SUMIF('передел арм.шипов'!Q:Q,E180,'передел арм.шипов'!AA:AA))*F180</f>
        <v>0</v>
      </c>
      <c r="H180" s="51">
        <f>(SUMIF('Прайс цен'!K:K,E180,'Прайс цен'!N:N)+SUMIF('передел арм.шипов'!Q:Q,E180,'передел арм.шипов'!AB:AB))*F180</f>
        <v>0</v>
      </c>
      <c r="I180" s="144"/>
      <c r="J180" s="60"/>
      <c r="K180" s="51">
        <f>(SUMIF('Прайс цен'!K:K,I180,'Прайс цен'!M:M)+SUMIF('передел арм.шипов'!Q:Q,I180,'передел арм.шипов'!AA:AA))*J180</f>
        <v>0</v>
      </c>
      <c r="L180" s="51">
        <f>(SUMIF('Прайс цен'!K:K,I180,'Прайс цен'!N:N)+SUMIF('передел арм.шипов'!Q:Q,I180,'передел арм.шипов'!AB:AB))*J180</f>
        <v>0</v>
      </c>
      <c r="M180" s="146" t="s">
        <v>377</v>
      </c>
      <c r="N180" s="51">
        <v>67.54</v>
      </c>
      <c r="O180" s="51">
        <v>1.5</v>
      </c>
      <c r="P180" s="51">
        <f>N180*SUMIF('Прайс цен'!Q:Q,M180,'Прайс цен'!S:S)</f>
        <v>1756.0400000000002</v>
      </c>
      <c r="Q180" s="51">
        <f t="shared" si="10"/>
        <v>66.04</v>
      </c>
      <c r="R180" s="146"/>
      <c r="S180" s="51"/>
      <c r="T180" s="51"/>
      <c r="U180" s="51">
        <f>S180*SUMIF('Прайс цен'!Q:Q,R180,'Прайс цен'!S:S)</f>
        <v>0</v>
      </c>
      <c r="V180" s="51">
        <f t="shared" si="11"/>
        <v>0</v>
      </c>
      <c r="W180" s="146"/>
      <c r="X180" s="51"/>
      <c r="Y180" s="51"/>
      <c r="Z180" s="51">
        <f>X180*SUMIF('Прайс цен'!Q:Q,W180,'Прайс цен'!S:S)</f>
        <v>0</v>
      </c>
      <c r="AA180" s="64">
        <f t="shared" si="12"/>
        <v>0</v>
      </c>
      <c r="AB180" s="69">
        <f t="shared" si="13"/>
        <v>1756.0400000000002</v>
      </c>
      <c r="AC180" s="70">
        <f t="shared" si="14"/>
        <v>66.04</v>
      </c>
      <c r="AD180" s="83"/>
      <c r="AE180" s="83"/>
      <c r="AF180" s="83"/>
      <c r="AG180" s="83"/>
    </row>
    <row r="181" spans="1:33" ht="13.5" customHeight="1">
      <c r="A181" s="53" t="s">
        <v>203</v>
      </c>
      <c r="B181" s="142"/>
      <c r="C181" s="51">
        <f>SUMIF('Прайс цен'!B:B,B181,'Прайс цен'!D:D)+SUMIF('передел арм.шипов'!B:B,B181,'передел арм.шипов'!L:M)</f>
        <v>0</v>
      </c>
      <c r="D181" s="51">
        <f>SUMIF('Прайс цен'!B:B,B181,'Прайс цен'!E:E)+SUMIF('передел арм.шипов'!B:B,B181,'передел арм.шипов'!M:M)</f>
        <v>0</v>
      </c>
      <c r="E181" s="144"/>
      <c r="F181" s="60"/>
      <c r="G181" s="51">
        <f>(SUMIF('Прайс цен'!K:K,E181,'Прайс цен'!M:M)+SUMIF('передел арм.шипов'!Q:Q,E181,'передел арм.шипов'!AA:AA))*F181</f>
        <v>0</v>
      </c>
      <c r="H181" s="51">
        <f>(SUMIF('Прайс цен'!K:K,E181,'Прайс цен'!N:N)+SUMIF('передел арм.шипов'!Q:Q,E181,'передел арм.шипов'!AB:AB))*F181</f>
        <v>0</v>
      </c>
      <c r="I181" s="144"/>
      <c r="J181" s="60"/>
      <c r="K181" s="51">
        <f>(SUMIF('Прайс цен'!K:K,I181,'Прайс цен'!M:M)+SUMIF('передел арм.шипов'!Q:Q,I181,'передел арм.шипов'!AA:AA))*J181</f>
        <v>0</v>
      </c>
      <c r="L181" s="51">
        <f>(SUMIF('Прайс цен'!K:K,I181,'Прайс цен'!N:N)+SUMIF('передел арм.шипов'!Q:Q,I181,'передел арм.шипов'!AB:AB))*J181</f>
        <v>0</v>
      </c>
      <c r="M181" s="146" t="s">
        <v>377</v>
      </c>
      <c r="N181" s="51">
        <v>67.54</v>
      </c>
      <c r="O181" s="51">
        <v>1.5</v>
      </c>
      <c r="P181" s="51">
        <f>N181*SUMIF('Прайс цен'!Q:Q,M181,'Прайс цен'!S:S)</f>
        <v>1756.0400000000002</v>
      </c>
      <c r="Q181" s="51">
        <f t="shared" si="10"/>
        <v>66.04</v>
      </c>
      <c r="R181" s="146"/>
      <c r="S181" s="51"/>
      <c r="T181" s="51"/>
      <c r="U181" s="51">
        <f>S181*SUMIF('Прайс цен'!Q:Q,R181,'Прайс цен'!S:S)</f>
        <v>0</v>
      </c>
      <c r="V181" s="51">
        <f t="shared" si="11"/>
        <v>0</v>
      </c>
      <c r="W181" s="146"/>
      <c r="X181" s="51"/>
      <c r="Y181" s="51"/>
      <c r="Z181" s="51">
        <f>X181*SUMIF('Прайс цен'!Q:Q,W181,'Прайс цен'!S:S)</f>
        <v>0</v>
      </c>
      <c r="AA181" s="64">
        <f t="shared" si="12"/>
        <v>0</v>
      </c>
      <c r="AB181" s="69">
        <f t="shared" si="13"/>
        <v>1756.0400000000002</v>
      </c>
      <c r="AC181" s="70">
        <f t="shared" si="14"/>
        <v>66.04</v>
      </c>
      <c r="AD181" s="83"/>
      <c r="AE181" s="83"/>
      <c r="AF181" s="83"/>
      <c r="AG181" s="83"/>
    </row>
    <row r="182" spans="1:33" ht="13.5" customHeight="1">
      <c r="A182" s="53" t="s">
        <v>160</v>
      </c>
      <c r="B182" s="142"/>
      <c r="C182" s="51">
        <f>SUMIF('Прайс цен'!B:B,B182,'Прайс цен'!D:D)+SUMIF('передел арм.шипов'!B:B,B182,'передел арм.шипов'!L:M)</f>
        <v>0</v>
      </c>
      <c r="D182" s="51">
        <f>SUMIF('Прайс цен'!B:B,B182,'Прайс цен'!E:E)+SUMIF('передел арм.шипов'!B:B,B182,'передел арм.шипов'!M:M)</f>
        <v>0</v>
      </c>
      <c r="E182" s="144"/>
      <c r="F182" s="60"/>
      <c r="G182" s="51">
        <f>(SUMIF('Прайс цен'!K:K,E182,'Прайс цен'!M:M)+SUMIF('передел арм.шипов'!Q:Q,E182,'передел арм.шипов'!AA:AA))*F182</f>
        <v>0</v>
      </c>
      <c r="H182" s="51">
        <f>(SUMIF('Прайс цен'!K:K,E182,'Прайс цен'!N:N)+SUMIF('передел арм.шипов'!Q:Q,E182,'передел арм.шипов'!AB:AB))*F182</f>
        <v>0</v>
      </c>
      <c r="I182" s="144"/>
      <c r="J182" s="60"/>
      <c r="K182" s="51">
        <f>(SUMIF('Прайс цен'!K:K,I182,'Прайс цен'!M:M)+SUMIF('передел арм.шипов'!Q:Q,I182,'передел арм.шипов'!AA:AA))*J182</f>
        <v>0</v>
      </c>
      <c r="L182" s="51">
        <f>(SUMIF('Прайс цен'!K:K,I182,'Прайс цен'!N:N)+SUMIF('передел арм.шипов'!Q:Q,I182,'передел арм.шипов'!AB:AB))*J182</f>
        <v>0</v>
      </c>
      <c r="M182" s="146" t="s">
        <v>377</v>
      </c>
      <c r="N182" s="51">
        <v>50.41</v>
      </c>
      <c r="O182" s="51">
        <v>1.01</v>
      </c>
      <c r="P182" s="51">
        <f>N182*SUMIF('Прайс цен'!Q:Q,M182,'Прайс цен'!S:S)</f>
        <v>1310.6599999999999</v>
      </c>
      <c r="Q182" s="51">
        <f t="shared" si="10"/>
        <v>49.4</v>
      </c>
      <c r="R182" s="146"/>
      <c r="S182" s="51"/>
      <c r="T182" s="51"/>
      <c r="U182" s="51">
        <f>S182*SUMIF('Прайс цен'!Q:Q,R182,'Прайс цен'!S:S)</f>
        <v>0</v>
      </c>
      <c r="V182" s="51">
        <f t="shared" si="11"/>
        <v>0</v>
      </c>
      <c r="W182" s="146"/>
      <c r="X182" s="51"/>
      <c r="Y182" s="51"/>
      <c r="Z182" s="51">
        <f>X182*SUMIF('Прайс цен'!Q:Q,W182,'Прайс цен'!S:S)</f>
        <v>0</v>
      </c>
      <c r="AA182" s="64">
        <f t="shared" si="12"/>
        <v>0</v>
      </c>
      <c r="AB182" s="69">
        <f t="shared" si="13"/>
        <v>1310.6599999999999</v>
      </c>
      <c r="AC182" s="70">
        <f t="shared" si="14"/>
        <v>49.4</v>
      </c>
      <c r="AD182" s="83"/>
      <c r="AE182" s="83"/>
      <c r="AF182" s="83"/>
      <c r="AG182" s="83"/>
    </row>
    <row r="183" spans="1:33" ht="13.5" customHeight="1" thickBot="1">
      <c r="A183" s="53" t="s">
        <v>161</v>
      </c>
      <c r="B183" s="142" t="s">
        <v>359</v>
      </c>
      <c r="C183" s="51">
        <f>SUMIF('Прайс цен'!B:B,B183,'Прайс цен'!D:D)+SUMIF('передел арм.шипов'!B:B,B183,'передел арм.шипов'!L:M)</f>
        <v>276.741025</v>
      </c>
      <c r="D183" s="51">
        <f>SUMIF('Прайс цен'!B:B,B183,'Прайс цен'!E:E)+SUMIF('передел арм.шипов'!B:B,B183,'передел арм.шипов'!M:M)</f>
        <v>8.852500000000001</v>
      </c>
      <c r="E183" s="144"/>
      <c r="F183" s="60"/>
      <c r="G183" s="51">
        <f>(SUMIF('Прайс цен'!K:K,E183,'Прайс цен'!M:M)+SUMIF('передел арм.шипов'!Q:Q,E183,'передел арм.шипов'!AA:AA))*F183</f>
        <v>0</v>
      </c>
      <c r="H183" s="51">
        <f>(SUMIF('Прайс цен'!K:K,E183,'Прайс цен'!N:N)+SUMIF('передел арм.шипов'!Q:Q,E183,'передел арм.шипов'!AB:AB))*F183</f>
        <v>0</v>
      </c>
      <c r="I183" s="144"/>
      <c r="J183" s="60"/>
      <c r="K183" s="51">
        <f>(SUMIF('Прайс цен'!K:K,I183,'Прайс цен'!M:M)+SUMIF('передел арм.шипов'!Q:Q,I183,'передел арм.шипов'!AA:AA))*J183</f>
        <v>0</v>
      </c>
      <c r="L183" s="51">
        <f>(SUMIF('Прайс цен'!K:K,I183,'Прайс цен'!N:N)+SUMIF('передел арм.шипов'!Q:Q,I183,'передел арм.шипов'!AB:AB))*J183</f>
        <v>0</v>
      </c>
      <c r="M183" s="146" t="s">
        <v>377</v>
      </c>
      <c r="N183" s="51">
        <v>50.41</v>
      </c>
      <c r="O183" s="51">
        <v>1.01</v>
      </c>
      <c r="P183" s="51">
        <f>N183*SUMIF('Прайс цен'!Q:Q,M183,'Прайс цен'!S:S)</f>
        <v>1310.6599999999999</v>
      </c>
      <c r="Q183" s="51">
        <f t="shared" si="10"/>
        <v>49.4</v>
      </c>
      <c r="R183" s="146"/>
      <c r="S183" s="51"/>
      <c r="T183" s="51"/>
      <c r="U183" s="51">
        <f>S183*SUMIF('Прайс цен'!Q:Q,R183,'Прайс цен'!S:S)</f>
        <v>0</v>
      </c>
      <c r="V183" s="51">
        <f t="shared" si="11"/>
        <v>0</v>
      </c>
      <c r="W183" s="146"/>
      <c r="X183" s="51"/>
      <c r="Y183" s="51"/>
      <c r="Z183" s="51">
        <f>X183*SUMIF('Прайс цен'!Q:Q,W183,'Прайс цен'!S:S)</f>
        <v>0</v>
      </c>
      <c r="AA183" s="64">
        <f t="shared" si="12"/>
        <v>0</v>
      </c>
      <c r="AB183" s="69">
        <f t="shared" si="13"/>
        <v>1587.401025</v>
      </c>
      <c r="AC183" s="84">
        <f t="shared" si="14"/>
        <v>58.2525</v>
      </c>
      <c r="AD183" s="83"/>
      <c r="AE183" s="83"/>
      <c r="AF183" s="83"/>
      <c r="AG183" s="83"/>
    </row>
    <row r="184" spans="1:38" ht="13.5" customHeight="1" thickBot="1">
      <c r="A184" s="53" t="s">
        <v>287</v>
      </c>
      <c r="B184" s="142" t="s">
        <v>359</v>
      </c>
      <c r="C184" s="51">
        <f>SUMIF('Прайс цен'!B:B,B184,'Прайс цен'!D:D)+SUMIF('передел арм.шипов'!B:B,B184,'передел арм.шипов'!L:M)</f>
        <v>276.741025</v>
      </c>
      <c r="D184" s="51">
        <f>SUMIF('Прайс цен'!B:B,B184,'Прайс цен'!E:E)+SUMIF('передел арм.шипов'!B:B,B184,'передел арм.шипов'!M:M)</f>
        <v>8.852500000000001</v>
      </c>
      <c r="E184" s="144"/>
      <c r="F184" s="60"/>
      <c r="G184" s="51">
        <f>(SUMIF('Прайс цен'!K:K,E184,'Прайс цен'!M:M)+SUMIF('передел арм.шипов'!Q:Q,E184,'передел арм.шипов'!AA:AA))*F184</f>
        <v>0</v>
      </c>
      <c r="H184" s="51">
        <f>(SUMIF('Прайс цен'!K:K,E184,'Прайс цен'!N:N)+SUMIF('передел арм.шипов'!Q:Q,E184,'передел арм.шипов'!AB:AB))*F184</f>
        <v>0</v>
      </c>
      <c r="I184" s="144"/>
      <c r="J184" s="60"/>
      <c r="K184" s="51">
        <f>(SUMIF('Прайс цен'!K:K,I184,'Прайс цен'!M:M)+SUMIF('передел арм.шипов'!Q:Q,I184,'передел арм.шипов'!AA:AA))*J184</f>
        <v>0</v>
      </c>
      <c r="L184" s="51">
        <f>(SUMIF('Прайс цен'!K:K,I184,'Прайс цен'!N:N)+SUMIF('передел арм.шипов'!Q:Q,I184,'передел арм.шипов'!AB:AB))*J184</f>
        <v>0</v>
      </c>
      <c r="M184" s="146" t="s">
        <v>381</v>
      </c>
      <c r="N184" s="51">
        <v>54</v>
      </c>
      <c r="O184" s="51">
        <v>1.01</v>
      </c>
      <c r="P184" s="51">
        <f>N184*SUMIF('Прайс цен'!Q:Q,M184,'Прайс цен'!S:S)</f>
        <v>1026</v>
      </c>
      <c r="Q184" s="51">
        <f t="shared" si="10"/>
        <v>52.99</v>
      </c>
      <c r="R184" s="146"/>
      <c r="S184" s="51"/>
      <c r="T184" s="51"/>
      <c r="U184" s="51">
        <f>S184*SUMIF('Прайс цен'!Q:Q,R184,'Прайс цен'!S:S)</f>
        <v>0</v>
      </c>
      <c r="V184" s="51">
        <f t="shared" si="11"/>
        <v>0</v>
      </c>
      <c r="W184" s="146"/>
      <c r="X184" s="51"/>
      <c r="Y184" s="51"/>
      <c r="Z184" s="51">
        <f>X184*SUMIF('Прайс цен'!Q:Q,W184,'Прайс цен'!S:S)</f>
        <v>0</v>
      </c>
      <c r="AA184" s="64">
        <f t="shared" si="12"/>
        <v>0</v>
      </c>
      <c r="AB184" s="69">
        <f t="shared" si="13"/>
        <v>1302.741025</v>
      </c>
      <c r="AC184" s="88">
        <f t="shared" si="14"/>
        <v>61.8425</v>
      </c>
      <c r="AD184" s="11"/>
      <c r="AE184" s="11"/>
      <c r="AF184" s="83"/>
      <c r="AG184" s="83"/>
      <c r="AH184" s="11"/>
      <c r="AI184" s="11"/>
      <c r="AK184" s="83"/>
      <c r="AL184" s="83"/>
    </row>
    <row r="185" spans="1:34" ht="13.5" customHeight="1">
      <c r="A185" s="53" t="s">
        <v>266</v>
      </c>
      <c r="B185" s="142" t="s">
        <v>359</v>
      </c>
      <c r="C185" s="51">
        <f>SUMIF('Прайс цен'!B:B,B185,'Прайс цен'!D:D)+SUMIF('передел арм.шипов'!B:B,B185,'передел арм.шипов'!L:M)</f>
        <v>276.741025</v>
      </c>
      <c r="D185" s="51">
        <f>SUMIF('Прайс цен'!B:B,B185,'Прайс цен'!E:E)+SUMIF('передел арм.шипов'!B:B,B185,'передел арм.шипов'!M:M)</f>
        <v>8.852500000000001</v>
      </c>
      <c r="E185" s="144"/>
      <c r="F185" s="60"/>
      <c r="G185" s="51">
        <f>(SUMIF('Прайс цен'!K:K,E185,'Прайс цен'!M:M)+SUMIF('передел арм.шипов'!Q:Q,E185,'передел арм.шипов'!AA:AA))*F185</f>
        <v>0</v>
      </c>
      <c r="H185" s="51">
        <f>(SUMIF('Прайс цен'!K:K,E185,'Прайс цен'!N:N)+SUMIF('передел арм.шипов'!Q:Q,E185,'передел арм.шипов'!AB:AB))*F185</f>
        <v>0</v>
      </c>
      <c r="I185" s="144"/>
      <c r="J185" s="60"/>
      <c r="K185" s="51">
        <f>(SUMIF('Прайс цен'!K:K,I185,'Прайс цен'!M:M)+SUMIF('передел арм.шипов'!Q:Q,I185,'передел арм.шипов'!AA:AA))*J185</f>
        <v>0</v>
      </c>
      <c r="L185" s="51">
        <f>(SUMIF('Прайс цен'!K:K,I185,'Прайс цен'!N:N)+SUMIF('передел арм.шипов'!Q:Q,I185,'передел арм.шипов'!AB:AB))*J185</f>
        <v>0</v>
      </c>
      <c r="M185" s="146" t="s">
        <v>377</v>
      </c>
      <c r="N185" s="51">
        <v>50.41</v>
      </c>
      <c r="O185" s="51">
        <v>1.01</v>
      </c>
      <c r="P185" s="51">
        <f>N185*SUMIF('Прайс цен'!Q:Q,M185,'Прайс цен'!S:S)</f>
        <v>1310.6599999999999</v>
      </c>
      <c r="Q185" s="51">
        <f t="shared" si="10"/>
        <v>49.4</v>
      </c>
      <c r="R185" s="146"/>
      <c r="S185" s="51"/>
      <c r="T185" s="51"/>
      <c r="U185" s="51">
        <f>S185*SUMIF('Прайс цен'!Q:Q,R185,'Прайс цен'!S:S)</f>
        <v>0</v>
      </c>
      <c r="V185" s="51">
        <f t="shared" si="11"/>
        <v>0</v>
      </c>
      <c r="W185" s="146"/>
      <c r="X185" s="51"/>
      <c r="Y185" s="51"/>
      <c r="Z185" s="51">
        <f>X185*SUMIF('Прайс цен'!Q:Q,W185,'Прайс цен'!S:S)</f>
        <v>0</v>
      </c>
      <c r="AA185" s="64">
        <f t="shared" si="12"/>
        <v>0</v>
      </c>
      <c r="AB185" s="69">
        <f t="shared" si="13"/>
        <v>1587.401025</v>
      </c>
      <c r="AC185" s="85">
        <f t="shared" si="14"/>
        <v>58.2525</v>
      </c>
      <c r="AD185" s="83"/>
      <c r="AE185" s="83"/>
      <c r="AF185" s="83"/>
      <c r="AG185" s="83"/>
      <c r="AH185" s="121"/>
    </row>
    <row r="186" spans="1:33" ht="13.5" customHeight="1">
      <c r="A186" s="53" t="s">
        <v>85</v>
      </c>
      <c r="B186" s="142"/>
      <c r="C186" s="51">
        <f>SUMIF('Прайс цен'!B:B,B186,'Прайс цен'!D:D)+SUMIF('передел арм.шипов'!B:B,B186,'передел арм.шипов'!L:M)</f>
        <v>0</v>
      </c>
      <c r="D186" s="51">
        <f>SUMIF('Прайс цен'!B:B,B186,'Прайс цен'!E:E)+SUMIF('передел арм.шипов'!B:B,B186,'передел арм.шипов'!M:M)</f>
        <v>0</v>
      </c>
      <c r="E186" s="144"/>
      <c r="F186" s="60"/>
      <c r="G186" s="51">
        <f>(SUMIF('Прайс цен'!K:K,E186,'Прайс цен'!M:M)+SUMIF('передел арм.шипов'!Q:Q,E186,'передел арм.шипов'!AA:AA))*F186</f>
        <v>0</v>
      </c>
      <c r="H186" s="51">
        <f>(SUMIF('Прайс цен'!K:K,E186,'Прайс цен'!N:N)+SUMIF('передел арм.шипов'!Q:Q,E186,'передел арм.шипов'!AB:AB))*F186</f>
        <v>0</v>
      </c>
      <c r="I186" s="144"/>
      <c r="J186" s="60"/>
      <c r="K186" s="51">
        <f>(SUMIF('Прайс цен'!K:K,I186,'Прайс цен'!M:M)+SUMIF('передел арм.шипов'!Q:Q,I186,'передел арм.шипов'!AA:AA))*J186</f>
        <v>0</v>
      </c>
      <c r="L186" s="51">
        <f>(SUMIF('Прайс цен'!K:K,I186,'Прайс цен'!N:N)+SUMIF('передел арм.шипов'!Q:Q,I186,'передел арм.шипов'!AB:AB))*J186</f>
        <v>0</v>
      </c>
      <c r="M186" s="146" t="s">
        <v>377</v>
      </c>
      <c r="N186" s="51">
        <v>35.41</v>
      </c>
      <c r="O186" s="51">
        <v>0.8</v>
      </c>
      <c r="P186" s="51">
        <f>N186*SUMIF('Прайс цен'!Q:Q,M186,'Прайс цен'!S:S)</f>
        <v>920.6599999999999</v>
      </c>
      <c r="Q186" s="51">
        <f t="shared" si="10"/>
        <v>34.61</v>
      </c>
      <c r="R186" s="146"/>
      <c r="S186" s="51"/>
      <c r="T186" s="51"/>
      <c r="U186" s="51">
        <f>S186*SUMIF('Прайс цен'!Q:Q,R186,'Прайс цен'!S:S)</f>
        <v>0</v>
      </c>
      <c r="V186" s="51">
        <f t="shared" si="11"/>
        <v>0</v>
      </c>
      <c r="W186" s="146"/>
      <c r="X186" s="51"/>
      <c r="Y186" s="51"/>
      <c r="Z186" s="51">
        <f>X186*SUMIF('Прайс цен'!Q:Q,W186,'Прайс цен'!S:S)</f>
        <v>0</v>
      </c>
      <c r="AA186" s="64">
        <f t="shared" si="12"/>
        <v>0</v>
      </c>
      <c r="AB186" s="69">
        <f t="shared" si="13"/>
        <v>920.6599999999999</v>
      </c>
      <c r="AC186" s="70">
        <f t="shared" si="14"/>
        <v>34.61</v>
      </c>
      <c r="AD186" s="83"/>
      <c r="AE186" s="83"/>
      <c r="AF186" s="83"/>
      <c r="AG186" s="83"/>
    </row>
    <row r="187" spans="1:33" ht="13.5" customHeight="1">
      <c r="A187" s="53" t="s">
        <v>204</v>
      </c>
      <c r="B187" s="142"/>
      <c r="C187" s="51">
        <f>SUMIF('Прайс цен'!B:B,B187,'Прайс цен'!D:D)+SUMIF('передел арм.шипов'!B:B,B187,'передел арм.шипов'!L:M)</f>
        <v>0</v>
      </c>
      <c r="D187" s="51">
        <f>SUMIF('Прайс цен'!B:B,B187,'Прайс цен'!E:E)+SUMIF('передел арм.шипов'!B:B,B187,'передел арм.шипов'!M:M)</f>
        <v>0</v>
      </c>
      <c r="E187" s="144"/>
      <c r="F187" s="60"/>
      <c r="G187" s="51">
        <f>(SUMIF('Прайс цен'!K:K,E187,'Прайс цен'!M:M)+SUMIF('передел арм.шипов'!Q:Q,E187,'передел арм.шипов'!AA:AA))*F187</f>
        <v>0</v>
      </c>
      <c r="H187" s="51">
        <f>(SUMIF('Прайс цен'!K:K,E187,'Прайс цен'!N:N)+SUMIF('передел арм.шипов'!Q:Q,E187,'передел арм.шипов'!AB:AB))*F187</f>
        <v>0</v>
      </c>
      <c r="I187" s="144"/>
      <c r="J187" s="60"/>
      <c r="K187" s="51">
        <f>(SUMIF('Прайс цен'!K:K,I187,'Прайс цен'!M:M)+SUMIF('передел арм.шипов'!Q:Q,I187,'передел арм.шипов'!AA:AA))*J187</f>
        <v>0</v>
      </c>
      <c r="L187" s="51">
        <f>(SUMIF('Прайс цен'!K:K,I187,'Прайс цен'!N:N)+SUMIF('передел арм.шипов'!Q:Q,I187,'передел арм.шипов'!AB:AB))*J187</f>
        <v>0</v>
      </c>
      <c r="M187" s="146" t="s">
        <v>377</v>
      </c>
      <c r="N187" s="51">
        <v>35.41</v>
      </c>
      <c r="O187" s="51">
        <v>0.8</v>
      </c>
      <c r="P187" s="51">
        <f>N187*SUMIF('Прайс цен'!Q:Q,M187,'Прайс цен'!S:S)</f>
        <v>920.6599999999999</v>
      </c>
      <c r="Q187" s="51">
        <f t="shared" si="10"/>
        <v>34.61</v>
      </c>
      <c r="R187" s="146"/>
      <c r="S187" s="51"/>
      <c r="T187" s="51"/>
      <c r="U187" s="51">
        <f>S187*SUMIF('Прайс цен'!Q:Q,R187,'Прайс цен'!S:S)</f>
        <v>0</v>
      </c>
      <c r="V187" s="51">
        <f t="shared" si="11"/>
        <v>0</v>
      </c>
      <c r="W187" s="146"/>
      <c r="X187" s="51"/>
      <c r="Y187" s="51"/>
      <c r="Z187" s="51">
        <f>X187*SUMIF('Прайс цен'!Q:Q,W187,'Прайс цен'!S:S)</f>
        <v>0</v>
      </c>
      <c r="AA187" s="64">
        <f t="shared" si="12"/>
        <v>0</v>
      </c>
      <c r="AB187" s="69">
        <f t="shared" si="13"/>
        <v>920.6599999999999</v>
      </c>
      <c r="AC187" s="70">
        <f t="shared" si="14"/>
        <v>34.61</v>
      </c>
      <c r="AD187" s="83"/>
      <c r="AE187" s="83"/>
      <c r="AF187" s="83"/>
      <c r="AG187" s="83"/>
    </row>
    <row r="188" spans="1:35" ht="13.5" customHeight="1">
      <c r="A188" s="53" t="s">
        <v>38</v>
      </c>
      <c r="B188" s="142" t="s">
        <v>338</v>
      </c>
      <c r="C188" s="51">
        <f>SUMIF('Прайс цен'!B:B,B188,'Прайс цен'!D:D)+SUMIF('передел арм.шипов'!B:B,B188,'передел арм.шипов'!L:M)</f>
        <v>230.279481</v>
      </c>
      <c r="D188" s="51">
        <f>SUMIF('Прайс цен'!B:B,B188,'Прайс цен'!E:E)+SUMIF('передел арм.шипов'!B:B,B188,'передел арм.шипов'!M:M)</f>
        <v>10.0727</v>
      </c>
      <c r="E188" s="144"/>
      <c r="F188" s="60"/>
      <c r="G188" s="51">
        <f>(SUMIF('Прайс цен'!K:K,E188,'Прайс цен'!M:M)+SUMIF('передел арм.шипов'!Q:Q,E188,'передел арм.шипов'!AA:AA))*F188</f>
        <v>0</v>
      </c>
      <c r="H188" s="51">
        <f>(SUMIF('Прайс цен'!K:K,E188,'Прайс цен'!N:N)+SUMIF('передел арм.шипов'!Q:Q,E188,'передел арм.шипов'!AB:AB))*F188</f>
        <v>0</v>
      </c>
      <c r="I188" s="144"/>
      <c r="J188" s="60"/>
      <c r="K188" s="51">
        <f>(SUMIF('Прайс цен'!K:K,I188,'Прайс цен'!M:M)+SUMIF('передел арм.шипов'!Q:Q,I188,'передел арм.шипов'!AA:AA))*J188</f>
        <v>0</v>
      </c>
      <c r="L188" s="51">
        <f>(SUMIF('Прайс цен'!K:K,I188,'Прайс цен'!N:N)+SUMIF('передел арм.шипов'!Q:Q,I188,'передел арм.шипов'!AB:AB))*J188</f>
        <v>0</v>
      </c>
      <c r="M188" s="146" t="s">
        <v>377</v>
      </c>
      <c r="N188" s="51">
        <v>42.8</v>
      </c>
      <c r="O188" s="51">
        <v>1</v>
      </c>
      <c r="P188" s="51">
        <f>N188*SUMIF('Прайс цен'!Q:Q,M188,'Прайс цен'!S:S)</f>
        <v>1112.8</v>
      </c>
      <c r="Q188" s="51">
        <f t="shared" si="10"/>
        <v>41.8</v>
      </c>
      <c r="R188" s="146"/>
      <c r="S188" s="51"/>
      <c r="T188" s="51"/>
      <c r="U188" s="51">
        <f>S188*SUMIF('Прайс цен'!Q:Q,R188,'Прайс цен'!S:S)</f>
        <v>0</v>
      </c>
      <c r="V188" s="51">
        <f t="shared" si="11"/>
        <v>0</v>
      </c>
      <c r="W188" s="146"/>
      <c r="X188" s="51"/>
      <c r="Y188" s="51"/>
      <c r="Z188" s="51">
        <f>X188*SUMIF('Прайс цен'!Q:Q,W188,'Прайс цен'!S:S)</f>
        <v>0</v>
      </c>
      <c r="AA188" s="64">
        <f t="shared" si="12"/>
        <v>0</v>
      </c>
      <c r="AB188" s="69">
        <f t="shared" si="13"/>
        <v>1343.079481</v>
      </c>
      <c r="AC188" s="70">
        <f t="shared" si="14"/>
        <v>51.872699999999995</v>
      </c>
      <c r="AD188" s="83"/>
      <c r="AE188" s="83"/>
      <c r="AF188" s="83"/>
      <c r="AG188" s="83"/>
      <c r="AH188" s="121"/>
      <c r="AI188" s="120"/>
    </row>
    <row r="189" spans="1:33" ht="13.5" customHeight="1">
      <c r="A189" s="53" t="s">
        <v>86</v>
      </c>
      <c r="B189" s="142"/>
      <c r="C189" s="51">
        <f>SUMIF('Прайс цен'!B:B,B189,'Прайс цен'!D:D)+SUMIF('передел арм.шипов'!B:B,B189,'передел арм.шипов'!L:M)</f>
        <v>0</v>
      </c>
      <c r="D189" s="51">
        <f>SUMIF('Прайс цен'!B:B,B189,'Прайс цен'!E:E)+SUMIF('передел арм.шипов'!B:B,B189,'передел арм.шипов'!M:M)</f>
        <v>0</v>
      </c>
      <c r="E189" s="144"/>
      <c r="F189" s="60"/>
      <c r="G189" s="51">
        <f>(SUMIF('Прайс цен'!K:K,E189,'Прайс цен'!M:M)+SUMIF('передел арм.шипов'!Q:Q,E189,'передел арм.шипов'!AA:AA))*F189</f>
        <v>0</v>
      </c>
      <c r="H189" s="51">
        <f>(SUMIF('Прайс цен'!K:K,E189,'Прайс цен'!N:N)+SUMIF('передел арм.шипов'!Q:Q,E189,'передел арм.шипов'!AB:AB))*F189</f>
        <v>0</v>
      </c>
      <c r="I189" s="144"/>
      <c r="J189" s="60"/>
      <c r="K189" s="51">
        <f>(SUMIF('Прайс цен'!K:K,I189,'Прайс цен'!M:M)+SUMIF('передел арм.шипов'!Q:Q,I189,'передел арм.шипов'!AA:AA))*J189</f>
        <v>0</v>
      </c>
      <c r="L189" s="51">
        <f>(SUMIF('Прайс цен'!K:K,I189,'Прайс цен'!N:N)+SUMIF('передел арм.шипов'!Q:Q,I189,'передел арм.шипов'!AB:AB))*J189</f>
        <v>0</v>
      </c>
      <c r="M189" s="146"/>
      <c r="N189" s="51"/>
      <c r="O189" s="51"/>
      <c r="P189" s="51">
        <f>N189*SUMIF('Прайс цен'!Q:Q,M189,'Прайс цен'!S:S)</f>
        <v>0</v>
      </c>
      <c r="Q189" s="51">
        <f t="shared" si="10"/>
        <v>0</v>
      </c>
      <c r="R189" s="146"/>
      <c r="S189" s="51"/>
      <c r="T189" s="51"/>
      <c r="U189" s="51">
        <f>S189*SUMIF('Прайс цен'!Q:Q,R189,'Прайс цен'!S:S)</f>
        <v>0</v>
      </c>
      <c r="V189" s="51">
        <f t="shared" si="11"/>
        <v>0</v>
      </c>
      <c r="W189" s="146"/>
      <c r="X189" s="51"/>
      <c r="Y189" s="51"/>
      <c r="Z189" s="51">
        <f>X189*SUMIF('Прайс цен'!Q:Q,W189,'Прайс цен'!S:S)</f>
        <v>0</v>
      </c>
      <c r="AA189" s="64">
        <f t="shared" si="12"/>
        <v>0</v>
      </c>
      <c r="AB189" s="69">
        <f t="shared" si="13"/>
        <v>0</v>
      </c>
      <c r="AC189" s="70">
        <f t="shared" si="14"/>
        <v>0</v>
      </c>
      <c r="AD189" s="83"/>
      <c r="AE189" s="83"/>
      <c r="AF189" s="83"/>
      <c r="AG189" s="83"/>
    </row>
    <row r="190" spans="1:33" ht="13.5" customHeight="1">
      <c r="A190" s="53" t="s">
        <v>162</v>
      </c>
      <c r="B190" s="142"/>
      <c r="C190" s="51">
        <f>SUMIF('Прайс цен'!B:B,B190,'Прайс цен'!D:D)+SUMIF('передел арм.шипов'!B:B,B190,'передел арм.шипов'!L:M)</f>
        <v>0</v>
      </c>
      <c r="D190" s="51">
        <f>SUMIF('Прайс цен'!B:B,B190,'Прайс цен'!E:E)+SUMIF('передел арм.шипов'!B:B,B190,'передел арм.шипов'!M:M)</f>
        <v>0</v>
      </c>
      <c r="E190" s="144"/>
      <c r="F190" s="60"/>
      <c r="G190" s="51">
        <f>(SUMIF('Прайс цен'!K:K,E190,'Прайс цен'!M:M)+SUMIF('передел арм.шипов'!Q:Q,E190,'передел арм.шипов'!AA:AA))*F190</f>
        <v>0</v>
      </c>
      <c r="H190" s="51">
        <f>(SUMIF('Прайс цен'!K:K,E190,'Прайс цен'!N:N)+SUMIF('передел арм.шипов'!Q:Q,E190,'передел арм.шипов'!AB:AB))*F190</f>
        <v>0</v>
      </c>
      <c r="I190" s="144"/>
      <c r="J190" s="60"/>
      <c r="K190" s="51">
        <f>(SUMIF('Прайс цен'!K:K,I190,'Прайс цен'!M:M)+SUMIF('передел арм.шипов'!Q:Q,I190,'передел арм.шипов'!AA:AA))*J190</f>
        <v>0</v>
      </c>
      <c r="L190" s="51">
        <f>(SUMIF('Прайс цен'!K:K,I190,'Прайс цен'!N:N)+SUMIF('передел арм.шипов'!Q:Q,I190,'передел арм.шипов'!AB:AB))*J190</f>
        <v>0</v>
      </c>
      <c r="M190" s="146"/>
      <c r="N190" s="51"/>
      <c r="O190" s="51"/>
      <c r="P190" s="51">
        <f>N190*SUMIF('Прайс цен'!Q:Q,M190,'Прайс цен'!S:S)</f>
        <v>0</v>
      </c>
      <c r="Q190" s="51">
        <f t="shared" si="10"/>
        <v>0</v>
      </c>
      <c r="R190" s="146"/>
      <c r="S190" s="51"/>
      <c r="T190" s="51"/>
      <c r="U190" s="51">
        <f>S190*SUMIF('Прайс цен'!Q:Q,R190,'Прайс цен'!S:S)</f>
        <v>0</v>
      </c>
      <c r="V190" s="51">
        <f t="shared" si="11"/>
        <v>0</v>
      </c>
      <c r="W190" s="146"/>
      <c r="X190" s="51"/>
      <c r="Y190" s="51"/>
      <c r="Z190" s="51">
        <f>X190*SUMIF('Прайс цен'!Q:Q,W190,'Прайс цен'!S:S)</f>
        <v>0</v>
      </c>
      <c r="AA190" s="64">
        <f t="shared" si="12"/>
        <v>0</v>
      </c>
      <c r="AB190" s="69">
        <f t="shared" si="13"/>
        <v>0</v>
      </c>
      <c r="AC190" s="70">
        <f t="shared" si="14"/>
        <v>0</v>
      </c>
      <c r="AD190" s="83"/>
      <c r="AE190" s="83"/>
      <c r="AF190" s="83"/>
      <c r="AG190" s="83"/>
    </row>
    <row r="191" spans="1:33" ht="13.5" customHeight="1">
      <c r="A191" s="53" t="s">
        <v>163</v>
      </c>
      <c r="B191" s="142" t="s">
        <v>349</v>
      </c>
      <c r="C191" s="51">
        <f>SUMIF('Прайс цен'!B:B,B191,'Прайс цен'!D:D)+SUMIF('передел арм.шипов'!B:B,B191,'передел арм.шипов'!L:M)</f>
        <v>228.020647</v>
      </c>
      <c r="D191" s="51">
        <f>SUMIF('Прайс цен'!B:B,B191,'Прайс цен'!E:E)+SUMIF('передел арм.шипов'!B:B,B191,'передел арм.шипов'!M:M)</f>
        <v>5.9613000000000005</v>
      </c>
      <c r="E191" s="144"/>
      <c r="F191" s="60"/>
      <c r="G191" s="51">
        <f>(SUMIF('Прайс цен'!K:K,E191,'Прайс цен'!M:M)+SUMIF('передел арм.шипов'!Q:Q,E191,'передел арм.шипов'!AA:AA))*F191</f>
        <v>0</v>
      </c>
      <c r="H191" s="51">
        <f>(SUMIF('Прайс цен'!K:K,E191,'Прайс цен'!N:N)+SUMIF('передел арм.шипов'!Q:Q,E191,'передел арм.шипов'!AB:AB))*F191</f>
        <v>0</v>
      </c>
      <c r="I191" s="144"/>
      <c r="J191" s="60"/>
      <c r="K191" s="51">
        <f>(SUMIF('Прайс цен'!K:K,I191,'Прайс цен'!M:M)+SUMIF('передел арм.шипов'!Q:Q,I191,'передел арм.шипов'!AA:AA))*J191</f>
        <v>0</v>
      </c>
      <c r="L191" s="51">
        <f>(SUMIF('Прайс цен'!K:K,I191,'Прайс цен'!N:N)+SUMIF('передел арм.шипов'!Q:Q,I191,'передел арм.шипов'!AB:AB))*J191</f>
        <v>0</v>
      </c>
      <c r="M191" s="146" t="s">
        <v>377</v>
      </c>
      <c r="N191" s="51">
        <v>43.1</v>
      </c>
      <c r="O191" s="51">
        <v>1</v>
      </c>
      <c r="P191" s="51">
        <f>N191*SUMIF('Прайс цен'!Q:Q,M191,'Прайс цен'!S:S)</f>
        <v>1120.6000000000001</v>
      </c>
      <c r="Q191" s="51">
        <f t="shared" si="10"/>
        <v>42.1</v>
      </c>
      <c r="R191" s="146"/>
      <c r="S191" s="51"/>
      <c r="T191" s="51"/>
      <c r="U191" s="51">
        <f>S191*SUMIF('Прайс цен'!Q:Q,R191,'Прайс цен'!S:S)</f>
        <v>0</v>
      </c>
      <c r="V191" s="51">
        <f t="shared" si="11"/>
        <v>0</v>
      </c>
      <c r="W191" s="146"/>
      <c r="X191" s="51"/>
      <c r="Y191" s="51"/>
      <c r="Z191" s="51">
        <f>X191*SUMIF('Прайс цен'!Q:Q,W191,'Прайс цен'!S:S)</f>
        <v>0</v>
      </c>
      <c r="AA191" s="64">
        <f t="shared" si="12"/>
        <v>0</v>
      </c>
      <c r="AB191" s="69">
        <f t="shared" si="13"/>
        <v>1348.6206470000002</v>
      </c>
      <c r="AC191" s="70">
        <f t="shared" si="14"/>
        <v>48.0613</v>
      </c>
      <c r="AD191" s="83"/>
      <c r="AE191" s="83"/>
      <c r="AF191" s="83"/>
      <c r="AG191" s="83"/>
    </row>
    <row r="192" spans="1:33" ht="13.5" customHeight="1">
      <c r="A192" s="53" t="s">
        <v>272</v>
      </c>
      <c r="B192" s="142" t="s">
        <v>349</v>
      </c>
      <c r="C192" s="51">
        <f>SUMIF('Прайс цен'!B:B,B192,'Прайс цен'!D:D)+SUMIF('передел арм.шипов'!B:B,B192,'передел арм.шипов'!L:M)</f>
        <v>228.020647</v>
      </c>
      <c r="D192" s="51">
        <f>SUMIF('Прайс цен'!B:B,B192,'Прайс цен'!E:E)+SUMIF('передел арм.шипов'!B:B,B192,'передел арм.шипов'!M:M)</f>
        <v>5.9613000000000005</v>
      </c>
      <c r="E192" s="144"/>
      <c r="F192" s="60"/>
      <c r="G192" s="51">
        <f>(SUMIF('Прайс цен'!K:K,E192,'Прайс цен'!M:M)+SUMIF('передел арм.шипов'!Q:Q,E192,'передел арм.шипов'!AA:AA))*F192</f>
        <v>0</v>
      </c>
      <c r="H192" s="51">
        <f>(SUMIF('Прайс цен'!K:K,E192,'Прайс цен'!N:N)+SUMIF('передел арм.шипов'!Q:Q,E192,'передел арм.шипов'!AB:AB))*F192</f>
        <v>0</v>
      </c>
      <c r="I192" s="144"/>
      <c r="J192" s="60"/>
      <c r="K192" s="51">
        <f>(SUMIF('Прайс цен'!K:K,I192,'Прайс цен'!M:M)+SUMIF('передел арм.шипов'!Q:Q,I192,'передел арм.шипов'!AA:AA))*J192</f>
        <v>0</v>
      </c>
      <c r="L192" s="51">
        <f>(SUMIF('Прайс цен'!K:K,I192,'Прайс цен'!N:N)+SUMIF('передел арм.шипов'!Q:Q,I192,'передел арм.шипов'!AB:AB))*J192</f>
        <v>0</v>
      </c>
      <c r="M192" s="146" t="s">
        <v>377</v>
      </c>
      <c r="N192" s="51">
        <v>43.1</v>
      </c>
      <c r="O192" s="51">
        <v>1</v>
      </c>
      <c r="P192" s="51">
        <f>N192*SUMIF('Прайс цен'!Q:Q,M192,'Прайс цен'!S:S)</f>
        <v>1120.6000000000001</v>
      </c>
      <c r="Q192" s="51">
        <f t="shared" si="10"/>
        <v>42.1</v>
      </c>
      <c r="R192" s="146"/>
      <c r="S192" s="51"/>
      <c r="T192" s="51"/>
      <c r="U192" s="51">
        <f>S192*SUMIF('Прайс цен'!Q:Q,R192,'Прайс цен'!S:S)</f>
        <v>0</v>
      </c>
      <c r="V192" s="51">
        <f t="shared" si="11"/>
        <v>0</v>
      </c>
      <c r="W192" s="146"/>
      <c r="X192" s="51"/>
      <c r="Y192" s="51"/>
      <c r="Z192" s="51">
        <f>X192*SUMIF('Прайс цен'!Q:Q,W192,'Прайс цен'!S:S)</f>
        <v>0</v>
      </c>
      <c r="AA192" s="64">
        <f t="shared" si="12"/>
        <v>0</v>
      </c>
      <c r="AB192" s="69">
        <f t="shared" si="13"/>
        <v>1348.6206470000002</v>
      </c>
      <c r="AC192" s="70">
        <f t="shared" si="14"/>
        <v>48.0613</v>
      </c>
      <c r="AD192" s="83"/>
      <c r="AE192" s="83"/>
      <c r="AF192" s="83"/>
      <c r="AG192" s="83"/>
    </row>
    <row r="193" spans="1:33" ht="13.5" customHeight="1">
      <c r="A193" s="53" t="s">
        <v>278</v>
      </c>
      <c r="B193" s="142"/>
      <c r="C193" s="51">
        <f>SUMIF('Прайс цен'!B:B,B193,'Прайс цен'!D:D)+SUMIF('передел арм.шипов'!B:B,B193,'передел арм.шипов'!L:M)</f>
        <v>0</v>
      </c>
      <c r="D193" s="51">
        <f>SUMIF('Прайс цен'!B:B,B193,'Прайс цен'!E:E)+SUMIF('передел арм.шипов'!B:B,B193,'передел арм.шипов'!M:M)</f>
        <v>0</v>
      </c>
      <c r="E193" s="144"/>
      <c r="F193" s="60"/>
      <c r="G193" s="51">
        <f>(SUMIF('Прайс цен'!K:K,E193,'Прайс цен'!M:M)+SUMIF('передел арм.шипов'!Q:Q,E193,'передел арм.шипов'!AA:AA))*F193</f>
        <v>0</v>
      </c>
      <c r="H193" s="51">
        <f>(SUMIF('Прайс цен'!K:K,E193,'Прайс цен'!N:N)+SUMIF('передел арм.шипов'!Q:Q,E193,'передел арм.шипов'!AB:AB))*F193</f>
        <v>0</v>
      </c>
      <c r="I193" s="144"/>
      <c r="J193" s="60"/>
      <c r="K193" s="51">
        <f>(SUMIF('Прайс цен'!K:K,I193,'Прайс цен'!M:M)+SUMIF('передел арм.шипов'!Q:Q,I193,'передел арм.шипов'!AA:AA))*J193</f>
        <v>0</v>
      </c>
      <c r="L193" s="51">
        <f>(SUMIF('Прайс цен'!K:K,I193,'Прайс цен'!N:N)+SUMIF('передел арм.шипов'!Q:Q,I193,'передел арм.шипов'!AB:AB))*J193</f>
        <v>0</v>
      </c>
      <c r="M193" s="146" t="s">
        <v>381</v>
      </c>
      <c r="N193" s="51">
        <v>46.6</v>
      </c>
      <c r="O193" s="51">
        <v>1</v>
      </c>
      <c r="P193" s="51">
        <f>N193*SUMIF('Прайс цен'!Q:Q,M193,'Прайс цен'!S:S)</f>
        <v>885.4</v>
      </c>
      <c r="Q193" s="51">
        <f t="shared" si="10"/>
        <v>45.6</v>
      </c>
      <c r="R193" s="146"/>
      <c r="S193" s="51"/>
      <c r="T193" s="51"/>
      <c r="U193" s="51">
        <f>S193*SUMIF('Прайс цен'!Q:Q,R193,'Прайс цен'!S:S)</f>
        <v>0</v>
      </c>
      <c r="V193" s="51">
        <f t="shared" si="11"/>
        <v>0</v>
      </c>
      <c r="W193" s="146"/>
      <c r="X193" s="51"/>
      <c r="Y193" s="51"/>
      <c r="Z193" s="51">
        <f>X193*SUMIF('Прайс цен'!Q:Q,W193,'Прайс цен'!S:S)</f>
        <v>0</v>
      </c>
      <c r="AA193" s="64">
        <f t="shared" si="12"/>
        <v>0</v>
      </c>
      <c r="AB193" s="69">
        <f t="shared" si="13"/>
        <v>885.4</v>
      </c>
      <c r="AC193" s="70">
        <f t="shared" si="14"/>
        <v>45.6</v>
      </c>
      <c r="AD193" s="83"/>
      <c r="AE193" s="83"/>
      <c r="AF193" s="83"/>
      <c r="AG193" s="83"/>
    </row>
    <row r="194" spans="1:33" ht="13.5" customHeight="1">
      <c r="A194" s="53" t="s">
        <v>305</v>
      </c>
      <c r="B194" s="142" t="s">
        <v>349</v>
      </c>
      <c r="C194" s="51">
        <f>SUMIF('Прайс цен'!B:B,B194,'Прайс цен'!D:D)+SUMIF('передел арм.шипов'!B:B,B194,'передел арм.шипов'!L:M)</f>
        <v>228.020647</v>
      </c>
      <c r="D194" s="51">
        <f>SUMIF('Прайс цен'!B:B,B194,'Прайс цен'!E:E)+SUMIF('передел арм.шипов'!B:B,B194,'передел арм.шипов'!M:M)</f>
        <v>5.9613000000000005</v>
      </c>
      <c r="E194" s="144"/>
      <c r="F194" s="60"/>
      <c r="G194" s="51">
        <f>(SUMIF('Прайс цен'!K:K,E194,'Прайс цен'!M:M)+SUMIF('передел арм.шипов'!Q:Q,E194,'передел арм.шипов'!AA:AA))*F194</f>
        <v>0</v>
      </c>
      <c r="H194" s="51">
        <f>(SUMIF('Прайс цен'!K:K,E194,'Прайс цен'!N:N)+SUMIF('передел арм.шипов'!Q:Q,E194,'передел арм.шипов'!AB:AB))*F194</f>
        <v>0</v>
      </c>
      <c r="I194" s="144"/>
      <c r="J194" s="60"/>
      <c r="K194" s="51">
        <f>(SUMIF('Прайс цен'!K:K,I194,'Прайс цен'!M:M)+SUMIF('передел арм.шипов'!Q:Q,I194,'передел арм.шипов'!AA:AA))*J194</f>
        <v>0</v>
      </c>
      <c r="L194" s="51">
        <f>(SUMIF('Прайс цен'!K:K,I194,'Прайс цен'!N:N)+SUMIF('передел арм.шипов'!Q:Q,I194,'передел арм.шипов'!AB:AB))*J194</f>
        <v>0</v>
      </c>
      <c r="M194" s="146" t="s">
        <v>377</v>
      </c>
      <c r="N194" s="51">
        <v>43.1</v>
      </c>
      <c r="O194" s="51">
        <v>1</v>
      </c>
      <c r="P194" s="51">
        <f>N194*SUMIF('Прайс цен'!Q:Q,M194,'Прайс цен'!S:S)</f>
        <v>1120.6000000000001</v>
      </c>
      <c r="Q194" s="51">
        <f t="shared" si="10"/>
        <v>42.1</v>
      </c>
      <c r="R194" s="146"/>
      <c r="S194" s="51"/>
      <c r="T194" s="51"/>
      <c r="U194" s="51">
        <f>S194*SUMIF('Прайс цен'!Q:Q,R194,'Прайс цен'!S:S)</f>
        <v>0</v>
      </c>
      <c r="V194" s="51">
        <f t="shared" si="11"/>
        <v>0</v>
      </c>
      <c r="W194" s="146"/>
      <c r="X194" s="51"/>
      <c r="Y194" s="51"/>
      <c r="Z194" s="51">
        <f>X194*SUMIF('Прайс цен'!Q:Q,W194,'Прайс цен'!S:S)</f>
        <v>0</v>
      </c>
      <c r="AA194" s="64">
        <f t="shared" si="12"/>
        <v>0</v>
      </c>
      <c r="AB194" s="69">
        <f t="shared" si="13"/>
        <v>1348.6206470000002</v>
      </c>
      <c r="AC194" s="70">
        <f t="shared" si="14"/>
        <v>48.0613</v>
      </c>
      <c r="AD194" s="83"/>
      <c r="AE194" s="83"/>
      <c r="AF194" s="83"/>
      <c r="AG194" s="83"/>
    </row>
    <row r="195" spans="1:33" ht="13.5" customHeight="1">
      <c r="A195" s="53" t="s">
        <v>205</v>
      </c>
      <c r="B195" s="142"/>
      <c r="C195" s="51">
        <f>SUMIF('Прайс цен'!B:B,B195,'Прайс цен'!D:D)+SUMIF('передел арм.шипов'!B:B,B195,'передел арм.шипов'!L:M)</f>
        <v>0</v>
      </c>
      <c r="D195" s="51">
        <f>SUMIF('Прайс цен'!B:B,B195,'Прайс цен'!E:E)+SUMIF('передел арм.шипов'!B:B,B195,'передел арм.шипов'!M:M)</f>
        <v>0</v>
      </c>
      <c r="E195" s="144"/>
      <c r="F195" s="60"/>
      <c r="G195" s="51">
        <f>(SUMIF('Прайс цен'!K:K,E195,'Прайс цен'!M:M)+SUMIF('передел арм.шипов'!Q:Q,E195,'передел арм.шипов'!AA:AA))*F195</f>
        <v>0</v>
      </c>
      <c r="H195" s="51">
        <f>(SUMIF('Прайс цен'!K:K,E195,'Прайс цен'!N:N)+SUMIF('передел арм.шипов'!Q:Q,E195,'передел арм.шипов'!AB:AB))*F195</f>
        <v>0</v>
      </c>
      <c r="I195" s="144"/>
      <c r="J195" s="60"/>
      <c r="K195" s="51">
        <f>(SUMIF('Прайс цен'!K:K,I195,'Прайс цен'!M:M)+SUMIF('передел арм.шипов'!Q:Q,I195,'передел арм.шипов'!AA:AA))*J195</f>
        <v>0</v>
      </c>
      <c r="L195" s="51">
        <f>(SUMIF('Прайс цен'!K:K,I195,'Прайс цен'!N:N)+SUMIF('передел арм.шипов'!Q:Q,I195,'передел арм.шипов'!AB:AB))*J195</f>
        <v>0</v>
      </c>
      <c r="M195" s="146"/>
      <c r="N195" s="51"/>
      <c r="O195" s="51"/>
      <c r="P195" s="51">
        <f>N195*SUMIF('Прайс цен'!Q:Q,M195,'Прайс цен'!S:S)</f>
        <v>0</v>
      </c>
      <c r="Q195" s="51">
        <f t="shared" si="10"/>
        <v>0</v>
      </c>
      <c r="R195" s="146"/>
      <c r="S195" s="51"/>
      <c r="T195" s="51"/>
      <c r="U195" s="51">
        <f>S195*SUMIF('Прайс цен'!Q:Q,R195,'Прайс цен'!S:S)</f>
        <v>0</v>
      </c>
      <c r="V195" s="51">
        <f t="shared" si="11"/>
        <v>0</v>
      </c>
      <c r="W195" s="146"/>
      <c r="X195" s="51"/>
      <c r="Y195" s="51"/>
      <c r="Z195" s="51">
        <f>X195*SUMIF('Прайс цен'!Q:Q,W195,'Прайс цен'!S:S)</f>
        <v>0</v>
      </c>
      <c r="AA195" s="64">
        <f t="shared" si="12"/>
        <v>0</v>
      </c>
      <c r="AB195" s="69">
        <f t="shared" si="13"/>
        <v>0</v>
      </c>
      <c r="AC195" s="70">
        <f t="shared" si="14"/>
        <v>0</v>
      </c>
      <c r="AD195" s="83"/>
      <c r="AE195" s="83"/>
      <c r="AF195" s="83"/>
      <c r="AG195" s="83"/>
    </row>
    <row r="196" spans="1:33" ht="13.5" customHeight="1">
      <c r="A196" s="53" t="s">
        <v>233</v>
      </c>
      <c r="B196" s="142" t="s">
        <v>357</v>
      </c>
      <c r="C196" s="51">
        <f>SUMIF('Прайс цен'!B:B,B196,'Прайс цен'!D:D)+SUMIF('передел арм.шипов'!B:B,B196,'передел арм.шипов'!L:M)</f>
        <v>175</v>
      </c>
      <c r="D196" s="51">
        <f>SUMIF('Прайс цен'!B:B,B196,'Прайс цен'!E:E)+SUMIF('передел арм.шипов'!B:B,B196,'передел арм.шипов'!M:M)</f>
        <v>4.5</v>
      </c>
      <c r="E196" s="144"/>
      <c r="F196" s="60"/>
      <c r="G196" s="51">
        <f>(SUMIF('Прайс цен'!K:K,E196,'Прайс цен'!M:M)+SUMIF('передел арм.шипов'!Q:Q,E196,'передел арм.шипов'!AA:AA))*F196</f>
        <v>0</v>
      </c>
      <c r="H196" s="51">
        <f>(SUMIF('Прайс цен'!K:K,E196,'Прайс цен'!N:N)+SUMIF('передел арм.шипов'!Q:Q,E196,'передел арм.шипов'!AB:AB))*F196</f>
        <v>0</v>
      </c>
      <c r="I196" s="144"/>
      <c r="J196" s="60"/>
      <c r="K196" s="51">
        <f>(SUMIF('Прайс цен'!K:K,I196,'Прайс цен'!M:M)+SUMIF('передел арм.шипов'!Q:Q,I196,'передел арм.шипов'!AA:AA))*J196</f>
        <v>0</v>
      </c>
      <c r="L196" s="51">
        <f>(SUMIF('Прайс цен'!K:K,I196,'Прайс цен'!N:N)+SUMIF('передел арм.шипов'!Q:Q,I196,'передел арм.шипов'!AB:AB))*J196</f>
        <v>0</v>
      </c>
      <c r="M196" s="146" t="s">
        <v>377</v>
      </c>
      <c r="N196" s="51">
        <v>30</v>
      </c>
      <c r="O196" s="51">
        <v>0.5</v>
      </c>
      <c r="P196" s="51">
        <f>N196*SUMIF('Прайс цен'!Q:Q,M196,'Прайс цен'!S:S)</f>
        <v>780</v>
      </c>
      <c r="Q196" s="51">
        <f t="shared" si="10"/>
        <v>29.5</v>
      </c>
      <c r="R196" s="146"/>
      <c r="S196" s="51"/>
      <c r="T196" s="51"/>
      <c r="U196" s="51">
        <f>S196*SUMIF('Прайс цен'!Q:Q,R196,'Прайс цен'!S:S)</f>
        <v>0</v>
      </c>
      <c r="V196" s="51">
        <f t="shared" si="11"/>
        <v>0</v>
      </c>
      <c r="W196" s="146"/>
      <c r="X196" s="51"/>
      <c r="Y196" s="51"/>
      <c r="Z196" s="51">
        <f>X196*SUMIF('Прайс цен'!Q:Q,W196,'Прайс цен'!S:S)</f>
        <v>0</v>
      </c>
      <c r="AA196" s="64">
        <f t="shared" si="12"/>
        <v>0</v>
      </c>
      <c r="AB196" s="69">
        <f t="shared" si="13"/>
        <v>955</v>
      </c>
      <c r="AC196" s="70">
        <f t="shared" si="14"/>
        <v>34</v>
      </c>
      <c r="AD196" s="83"/>
      <c r="AE196" s="83"/>
      <c r="AF196" s="83"/>
      <c r="AG196" s="83"/>
    </row>
    <row r="197" spans="1:33" ht="13.5" customHeight="1">
      <c r="A197" s="53" t="s">
        <v>87</v>
      </c>
      <c r="B197" s="142"/>
      <c r="C197" s="51">
        <f>SUMIF('Прайс цен'!B:B,B197,'Прайс цен'!D:D)+SUMIF('передел арм.шипов'!B:B,B197,'передел арм.шипов'!L:M)</f>
        <v>0</v>
      </c>
      <c r="D197" s="51">
        <f>SUMIF('Прайс цен'!B:B,B197,'Прайс цен'!E:E)+SUMIF('передел арм.шипов'!B:B,B197,'передел арм.шипов'!M:M)</f>
        <v>0</v>
      </c>
      <c r="E197" s="144"/>
      <c r="F197" s="60"/>
      <c r="G197" s="51">
        <f>(SUMIF('Прайс цен'!K:K,E197,'Прайс цен'!M:M)+SUMIF('передел арм.шипов'!Q:Q,E197,'передел арм.шипов'!AA:AA))*F197</f>
        <v>0</v>
      </c>
      <c r="H197" s="51">
        <f>(SUMIF('Прайс цен'!K:K,E197,'Прайс цен'!N:N)+SUMIF('передел арм.шипов'!Q:Q,E197,'передел арм.шипов'!AB:AB))*F197</f>
        <v>0</v>
      </c>
      <c r="I197" s="144"/>
      <c r="J197" s="60"/>
      <c r="K197" s="51">
        <f>(SUMIF('Прайс цен'!K:K,I197,'Прайс цен'!M:M)+SUMIF('передел арм.шипов'!Q:Q,I197,'передел арм.шипов'!AA:AA))*J197</f>
        <v>0</v>
      </c>
      <c r="L197" s="51">
        <f>(SUMIF('Прайс цен'!K:K,I197,'Прайс цен'!N:N)+SUMIF('передел арм.шипов'!Q:Q,I197,'передел арм.шипов'!AB:AB))*J197</f>
        <v>0</v>
      </c>
      <c r="M197" s="146"/>
      <c r="N197" s="51"/>
      <c r="O197" s="51"/>
      <c r="P197" s="51">
        <f>N197*SUMIF('Прайс цен'!Q:Q,M197,'Прайс цен'!S:S)</f>
        <v>0</v>
      </c>
      <c r="Q197" s="51">
        <f aca="true" t="shared" si="15" ref="Q197:Q261">N197-O197</f>
        <v>0</v>
      </c>
      <c r="R197" s="146"/>
      <c r="S197" s="51"/>
      <c r="T197" s="51"/>
      <c r="U197" s="51">
        <f>S197*SUMIF('Прайс цен'!Q:Q,R197,'Прайс цен'!S:S)</f>
        <v>0</v>
      </c>
      <c r="V197" s="51">
        <f aca="true" t="shared" si="16" ref="V197:V261">S197-T197</f>
        <v>0</v>
      </c>
      <c r="W197" s="146"/>
      <c r="X197" s="51"/>
      <c r="Y197" s="51"/>
      <c r="Z197" s="51">
        <f>X197*SUMIF('Прайс цен'!Q:Q,W197,'Прайс цен'!S:S)</f>
        <v>0</v>
      </c>
      <c r="AA197" s="64">
        <f aca="true" t="shared" si="17" ref="AA197:AA261">X197-Y197</f>
        <v>0</v>
      </c>
      <c r="AB197" s="69">
        <f aca="true" t="shared" si="18" ref="AB197:AB261">SUM(C197,G197,P197,U197,K197,Z197)</f>
        <v>0</v>
      </c>
      <c r="AC197" s="70">
        <f aca="true" t="shared" si="19" ref="AC197:AC261">SUM(D197,H197,Q197,V197,L197,AA197)</f>
        <v>0</v>
      </c>
      <c r="AD197" s="83"/>
      <c r="AE197" s="83"/>
      <c r="AF197" s="83"/>
      <c r="AG197" s="83"/>
    </row>
    <row r="198" spans="1:33" ht="13.5" customHeight="1">
      <c r="A198" s="53" t="s">
        <v>164</v>
      </c>
      <c r="B198" s="142"/>
      <c r="C198" s="51">
        <f>SUMIF('Прайс цен'!B:B,B198,'Прайс цен'!D:D)+SUMIF('передел арм.шипов'!B:B,B198,'передел арм.шипов'!L:M)</f>
        <v>0</v>
      </c>
      <c r="D198" s="51">
        <f>SUMIF('Прайс цен'!B:B,B198,'Прайс цен'!E:E)+SUMIF('передел арм.шипов'!B:B,B198,'передел арм.шипов'!M:M)</f>
        <v>0</v>
      </c>
      <c r="E198" s="144"/>
      <c r="F198" s="60"/>
      <c r="G198" s="51">
        <f>(SUMIF('Прайс цен'!K:K,E198,'Прайс цен'!M:M)+SUMIF('передел арм.шипов'!Q:Q,E198,'передел арм.шипов'!AA:AA))*F198</f>
        <v>0</v>
      </c>
      <c r="H198" s="51">
        <f>(SUMIF('Прайс цен'!K:K,E198,'Прайс цен'!N:N)+SUMIF('передел арм.шипов'!Q:Q,E198,'передел арм.шипов'!AB:AB))*F198</f>
        <v>0</v>
      </c>
      <c r="I198" s="144"/>
      <c r="J198" s="60"/>
      <c r="K198" s="51">
        <f>(SUMIF('Прайс цен'!K:K,I198,'Прайс цен'!M:M)+SUMIF('передел арм.шипов'!Q:Q,I198,'передел арм.шипов'!AA:AA))*J198</f>
        <v>0</v>
      </c>
      <c r="L198" s="51">
        <f>(SUMIF('Прайс цен'!K:K,I198,'Прайс цен'!N:N)+SUMIF('передел арм.шипов'!Q:Q,I198,'передел арм.шипов'!AB:AB))*J198</f>
        <v>0</v>
      </c>
      <c r="M198" s="146"/>
      <c r="N198" s="51"/>
      <c r="O198" s="51"/>
      <c r="P198" s="51">
        <f>N198*SUMIF('Прайс цен'!Q:Q,M198,'Прайс цен'!S:S)</f>
        <v>0</v>
      </c>
      <c r="Q198" s="51">
        <f t="shared" si="15"/>
        <v>0</v>
      </c>
      <c r="R198" s="146"/>
      <c r="S198" s="51"/>
      <c r="T198" s="51"/>
      <c r="U198" s="51">
        <f>S198*SUMIF('Прайс цен'!Q:Q,R198,'Прайс цен'!S:S)</f>
        <v>0</v>
      </c>
      <c r="V198" s="51">
        <f t="shared" si="16"/>
        <v>0</v>
      </c>
      <c r="W198" s="146"/>
      <c r="X198" s="51"/>
      <c r="Y198" s="51"/>
      <c r="Z198" s="51">
        <f>X198*SUMIF('Прайс цен'!Q:Q,W198,'Прайс цен'!S:S)</f>
        <v>0</v>
      </c>
      <c r="AA198" s="64">
        <f t="shared" si="17"/>
        <v>0</v>
      </c>
      <c r="AB198" s="69">
        <f t="shared" si="18"/>
        <v>0</v>
      </c>
      <c r="AC198" s="70">
        <f t="shared" si="19"/>
        <v>0</v>
      </c>
      <c r="AD198" s="83"/>
      <c r="AE198" s="83"/>
      <c r="AF198" s="83"/>
      <c r="AG198" s="83"/>
    </row>
    <row r="199" spans="1:35" ht="13.5" customHeight="1">
      <c r="A199" s="53" t="s">
        <v>39</v>
      </c>
      <c r="B199" s="142" t="s">
        <v>339</v>
      </c>
      <c r="C199" s="51">
        <f>SUMIF('Прайс цен'!B:B,B199,'Прайс цен'!D:D)+SUMIF('передел арм.шипов'!B:B,B199,'передел арм.шипов'!L:M)</f>
        <v>323.319672</v>
      </c>
      <c r="D199" s="51">
        <f>SUMIF('Прайс цен'!B:B,B199,'Прайс цен'!E:E)+SUMIF('передел арм.шипов'!B:B,B199,'передел арм.шипов'!M:M)</f>
        <v>8.416</v>
      </c>
      <c r="E199" s="144"/>
      <c r="F199" s="60"/>
      <c r="G199" s="51">
        <f>(SUMIF('Прайс цен'!K:K,E199,'Прайс цен'!M:M)+SUMIF('передел арм.шипов'!Q:Q,E199,'передел арм.шипов'!AA:AA))*F199</f>
        <v>0</v>
      </c>
      <c r="H199" s="51">
        <f>(SUMIF('Прайс цен'!K:K,E199,'Прайс цен'!N:N)+SUMIF('передел арм.шипов'!Q:Q,E199,'передел арм.шипов'!AB:AB))*F199</f>
        <v>0</v>
      </c>
      <c r="I199" s="144"/>
      <c r="J199" s="60"/>
      <c r="K199" s="51">
        <f>(SUMIF('Прайс цен'!K:K,I199,'Прайс цен'!M:M)+SUMIF('передел арм.шипов'!Q:Q,I199,'передел арм.шипов'!AA:AA))*J199</f>
        <v>0</v>
      </c>
      <c r="L199" s="51">
        <f>(SUMIF('Прайс цен'!K:K,I199,'Прайс цен'!N:N)+SUMIF('передел арм.шипов'!Q:Q,I199,'передел арм.шипов'!AB:AB))*J199</f>
        <v>0</v>
      </c>
      <c r="M199" s="146" t="s">
        <v>377</v>
      </c>
      <c r="N199" s="51">
        <v>25.7</v>
      </c>
      <c r="O199" s="51">
        <v>0.9</v>
      </c>
      <c r="P199" s="51">
        <f>N199*SUMIF('Прайс цен'!Q:Q,M199,'Прайс цен'!S:S)</f>
        <v>668.1999999999999</v>
      </c>
      <c r="Q199" s="51">
        <f t="shared" si="15"/>
        <v>24.8</v>
      </c>
      <c r="R199" s="146"/>
      <c r="S199" s="51"/>
      <c r="T199" s="51"/>
      <c r="U199" s="51">
        <f>S199*SUMIF('Прайс цен'!Q:Q,R199,'Прайс цен'!S:S)</f>
        <v>0</v>
      </c>
      <c r="V199" s="51">
        <f t="shared" si="16"/>
        <v>0</v>
      </c>
      <c r="W199" s="146"/>
      <c r="X199" s="51"/>
      <c r="Y199" s="51"/>
      <c r="Z199" s="51">
        <f>X199*SUMIF('Прайс цен'!Q:Q,W199,'Прайс цен'!S:S)</f>
        <v>0</v>
      </c>
      <c r="AA199" s="64">
        <f t="shared" si="17"/>
        <v>0</v>
      </c>
      <c r="AB199" s="69">
        <f t="shared" si="18"/>
        <v>991.5196719999999</v>
      </c>
      <c r="AC199" s="70">
        <f t="shared" si="19"/>
        <v>33.216</v>
      </c>
      <c r="AD199" s="83"/>
      <c r="AE199" s="83"/>
      <c r="AF199" s="83"/>
      <c r="AG199" s="83"/>
      <c r="AH199" s="121"/>
      <c r="AI199" s="120"/>
    </row>
    <row r="200" spans="1:33" ht="13.5" customHeight="1">
      <c r="A200" s="53" t="s">
        <v>165</v>
      </c>
      <c r="B200" s="142" t="s">
        <v>350</v>
      </c>
      <c r="C200" s="51">
        <f>SUMIF('Прайс цен'!B:B,B200,'Прайс цен'!D:D)+SUMIF('передел арм.шипов'!B:B,B200,'передел арм.шипов'!L:M)</f>
        <v>329.566919</v>
      </c>
      <c r="D200" s="51">
        <f>SUMIF('Прайс цен'!B:B,B200,'Прайс цен'!E:E)+SUMIF('передел арм.шипов'!B:B,B200,'передел арм.шипов'!M:M)</f>
        <v>5.327699999999999</v>
      </c>
      <c r="E200" s="144"/>
      <c r="F200" s="60"/>
      <c r="G200" s="51">
        <f>(SUMIF('Прайс цен'!K:K,E200,'Прайс цен'!M:M)+SUMIF('передел арм.шипов'!Q:Q,E200,'передел арм.шипов'!AA:AA))*F200</f>
        <v>0</v>
      </c>
      <c r="H200" s="51">
        <f>(SUMIF('Прайс цен'!K:K,E200,'Прайс цен'!N:N)+SUMIF('передел арм.шипов'!Q:Q,E200,'передел арм.шипов'!AB:AB))*F200</f>
        <v>0</v>
      </c>
      <c r="I200" s="144"/>
      <c r="J200" s="60"/>
      <c r="K200" s="51">
        <f>(SUMIF('Прайс цен'!K:K,I200,'Прайс цен'!M:M)+SUMIF('передел арм.шипов'!Q:Q,I200,'передел арм.шипов'!AA:AA))*J200</f>
        <v>0</v>
      </c>
      <c r="L200" s="51">
        <f>(SUMIF('Прайс цен'!K:K,I200,'Прайс цен'!N:N)+SUMIF('передел арм.шипов'!Q:Q,I200,'передел арм.шипов'!AB:AB))*J200</f>
        <v>0</v>
      </c>
      <c r="M200" s="146" t="s">
        <v>377</v>
      </c>
      <c r="N200" s="51">
        <v>25.6</v>
      </c>
      <c r="O200" s="51">
        <v>0.9</v>
      </c>
      <c r="P200" s="51">
        <f>N200*SUMIF('Прайс цен'!Q:Q,M200,'Прайс цен'!S:S)</f>
        <v>665.6</v>
      </c>
      <c r="Q200" s="51">
        <f t="shared" si="15"/>
        <v>24.700000000000003</v>
      </c>
      <c r="R200" s="146"/>
      <c r="S200" s="51"/>
      <c r="T200" s="51"/>
      <c r="U200" s="51">
        <f>S200*SUMIF('Прайс цен'!Q:Q,R200,'Прайс цен'!S:S)</f>
        <v>0</v>
      </c>
      <c r="V200" s="51">
        <f t="shared" si="16"/>
        <v>0</v>
      </c>
      <c r="W200" s="146"/>
      <c r="X200" s="51"/>
      <c r="Y200" s="51"/>
      <c r="Z200" s="51">
        <f>X200*SUMIF('Прайс цен'!Q:Q,W200,'Прайс цен'!S:S)</f>
        <v>0</v>
      </c>
      <c r="AA200" s="64">
        <f t="shared" si="17"/>
        <v>0</v>
      </c>
      <c r="AB200" s="69">
        <f t="shared" si="18"/>
        <v>995.166919</v>
      </c>
      <c r="AC200" s="70">
        <f t="shared" si="19"/>
        <v>30.027700000000003</v>
      </c>
      <c r="AD200" s="83"/>
      <c r="AE200" s="83"/>
      <c r="AF200" s="83"/>
      <c r="AG200" s="83"/>
    </row>
    <row r="201" spans="1:33" ht="13.5" customHeight="1">
      <c r="A201" s="53" t="s">
        <v>273</v>
      </c>
      <c r="B201" s="142" t="s">
        <v>350</v>
      </c>
      <c r="C201" s="51">
        <f>SUMIF('Прайс цен'!B:B,B201,'Прайс цен'!D:D)+SUMIF('передел арм.шипов'!B:B,B201,'передел арм.шипов'!L:M)</f>
        <v>329.566919</v>
      </c>
      <c r="D201" s="51">
        <f>SUMIF('Прайс цен'!B:B,B201,'Прайс цен'!E:E)+SUMIF('передел арм.шипов'!B:B,B201,'передел арм.шипов'!M:M)</f>
        <v>5.327699999999999</v>
      </c>
      <c r="E201" s="144"/>
      <c r="F201" s="60"/>
      <c r="G201" s="51">
        <f>(SUMIF('Прайс цен'!K:K,E201,'Прайс цен'!M:M)+SUMIF('передел арм.шипов'!Q:Q,E201,'передел арм.шипов'!AA:AA))*F201</f>
        <v>0</v>
      </c>
      <c r="H201" s="51">
        <f>(SUMIF('Прайс цен'!K:K,E201,'Прайс цен'!N:N)+SUMIF('передел арм.шипов'!Q:Q,E201,'передел арм.шипов'!AB:AB))*F201</f>
        <v>0</v>
      </c>
      <c r="I201" s="144"/>
      <c r="J201" s="60"/>
      <c r="K201" s="51">
        <f>(SUMIF('Прайс цен'!K:K,I201,'Прайс цен'!M:M)+SUMIF('передел арм.шипов'!Q:Q,I201,'передел арм.шипов'!AA:AA))*J201</f>
        <v>0</v>
      </c>
      <c r="L201" s="51">
        <f>(SUMIF('Прайс цен'!K:K,I201,'Прайс цен'!N:N)+SUMIF('передел арм.шипов'!Q:Q,I201,'передел арм.шипов'!AB:AB))*J201</f>
        <v>0</v>
      </c>
      <c r="M201" s="146" t="s">
        <v>377</v>
      </c>
      <c r="N201" s="51">
        <v>25.6</v>
      </c>
      <c r="O201" s="51">
        <v>0.9</v>
      </c>
      <c r="P201" s="51">
        <f>N201*SUMIF('Прайс цен'!Q:Q,M201,'Прайс цен'!S:S)</f>
        <v>665.6</v>
      </c>
      <c r="Q201" s="51">
        <f t="shared" si="15"/>
        <v>24.700000000000003</v>
      </c>
      <c r="R201" s="146"/>
      <c r="S201" s="51"/>
      <c r="T201" s="51"/>
      <c r="U201" s="51">
        <f>S201*SUMIF('Прайс цен'!Q:Q,R201,'Прайс цен'!S:S)</f>
        <v>0</v>
      </c>
      <c r="V201" s="51">
        <f t="shared" si="16"/>
        <v>0</v>
      </c>
      <c r="W201" s="146"/>
      <c r="X201" s="51"/>
      <c r="Y201" s="51"/>
      <c r="Z201" s="51">
        <f>X201*SUMIF('Прайс цен'!Q:Q,W201,'Прайс цен'!S:S)</f>
        <v>0</v>
      </c>
      <c r="AA201" s="64">
        <f t="shared" si="17"/>
        <v>0</v>
      </c>
      <c r="AB201" s="69">
        <f t="shared" si="18"/>
        <v>995.166919</v>
      </c>
      <c r="AC201" s="70">
        <f t="shared" si="19"/>
        <v>30.027700000000003</v>
      </c>
      <c r="AD201" s="83"/>
      <c r="AE201" s="83"/>
      <c r="AF201" s="83"/>
      <c r="AG201" s="83"/>
    </row>
    <row r="202" spans="1:33" ht="13.5" customHeight="1">
      <c r="A202" s="53" t="s">
        <v>279</v>
      </c>
      <c r="B202" s="142"/>
      <c r="C202" s="51">
        <f>SUMIF('Прайс цен'!B:B,B202,'Прайс цен'!D:D)+SUMIF('передел арм.шипов'!B:B,B202,'передел арм.шипов'!L:M)</f>
        <v>0</v>
      </c>
      <c r="D202" s="51">
        <f>SUMIF('Прайс цен'!B:B,B202,'Прайс цен'!E:E)+SUMIF('передел арм.шипов'!B:B,B202,'передел арм.шипов'!M:M)</f>
        <v>0</v>
      </c>
      <c r="E202" s="144"/>
      <c r="F202" s="60"/>
      <c r="G202" s="51">
        <f>(SUMIF('Прайс цен'!K:K,E202,'Прайс цен'!M:M)+SUMIF('передел арм.шипов'!Q:Q,E202,'передел арм.шипов'!AA:AA))*F202</f>
        <v>0</v>
      </c>
      <c r="H202" s="51">
        <f>(SUMIF('Прайс цен'!K:K,E202,'Прайс цен'!N:N)+SUMIF('передел арм.шипов'!Q:Q,E202,'передел арм.шипов'!AB:AB))*F202</f>
        <v>0</v>
      </c>
      <c r="I202" s="144"/>
      <c r="J202" s="60"/>
      <c r="K202" s="51">
        <f>(SUMIF('Прайс цен'!K:K,I202,'Прайс цен'!M:M)+SUMIF('передел арм.шипов'!Q:Q,I202,'передел арм.шипов'!AA:AA))*J202</f>
        <v>0</v>
      </c>
      <c r="L202" s="51">
        <f>(SUMIF('Прайс цен'!K:K,I202,'Прайс цен'!N:N)+SUMIF('передел арм.шипов'!Q:Q,I202,'передел арм.шипов'!AB:AB))*J202</f>
        <v>0</v>
      </c>
      <c r="M202" s="146" t="s">
        <v>381</v>
      </c>
      <c r="N202" s="51">
        <v>27.7</v>
      </c>
      <c r="O202" s="51">
        <v>0.9</v>
      </c>
      <c r="P202" s="51">
        <f>N202*SUMIF('Прайс цен'!Q:Q,M202,'Прайс цен'!S:S)</f>
        <v>526.3</v>
      </c>
      <c r="Q202" s="51">
        <f t="shared" si="15"/>
        <v>26.8</v>
      </c>
      <c r="R202" s="146"/>
      <c r="S202" s="51"/>
      <c r="T202" s="51"/>
      <c r="U202" s="51">
        <f>S202*SUMIF('Прайс цен'!Q:Q,R202,'Прайс цен'!S:S)</f>
        <v>0</v>
      </c>
      <c r="V202" s="51">
        <f t="shared" si="16"/>
        <v>0</v>
      </c>
      <c r="W202" s="146"/>
      <c r="X202" s="51"/>
      <c r="Y202" s="51"/>
      <c r="Z202" s="51">
        <f>X202*SUMIF('Прайс цен'!Q:Q,W202,'Прайс цен'!S:S)</f>
        <v>0</v>
      </c>
      <c r="AA202" s="64">
        <f t="shared" si="17"/>
        <v>0</v>
      </c>
      <c r="AB202" s="69">
        <f t="shared" si="18"/>
        <v>526.3</v>
      </c>
      <c r="AC202" s="70">
        <f t="shared" si="19"/>
        <v>26.8</v>
      </c>
      <c r="AD202" s="83"/>
      <c r="AE202" s="83"/>
      <c r="AF202" s="83"/>
      <c r="AG202" s="83"/>
    </row>
    <row r="203" spans="1:33" ht="13.5" customHeight="1">
      <c r="A203" s="53" t="s">
        <v>306</v>
      </c>
      <c r="B203" s="142" t="s">
        <v>350</v>
      </c>
      <c r="C203" s="51">
        <f>SUMIF('Прайс цен'!B:B,B203,'Прайс цен'!D:D)+SUMIF('передел арм.шипов'!B:B,B203,'передел арм.шипов'!L:M)</f>
        <v>329.566919</v>
      </c>
      <c r="D203" s="51">
        <f>SUMIF('Прайс цен'!B:B,B203,'Прайс цен'!E:E)+SUMIF('передел арм.шипов'!B:B,B203,'передел арм.шипов'!M:M)</f>
        <v>5.327699999999999</v>
      </c>
      <c r="E203" s="144"/>
      <c r="F203" s="60"/>
      <c r="G203" s="51">
        <f>(SUMIF('Прайс цен'!K:K,E203,'Прайс цен'!M:M)+SUMIF('передел арм.шипов'!Q:Q,E203,'передел арм.шипов'!AA:AA))*F203</f>
        <v>0</v>
      </c>
      <c r="H203" s="51">
        <f>(SUMIF('Прайс цен'!K:K,E203,'Прайс цен'!N:N)+SUMIF('передел арм.шипов'!Q:Q,E203,'передел арм.шипов'!AB:AB))*F203</f>
        <v>0</v>
      </c>
      <c r="I203" s="144"/>
      <c r="J203" s="60"/>
      <c r="K203" s="51">
        <f>(SUMIF('Прайс цен'!K:K,I203,'Прайс цен'!M:M)+SUMIF('передел арм.шипов'!Q:Q,I203,'передел арм.шипов'!AA:AA))*J203</f>
        <v>0</v>
      </c>
      <c r="L203" s="51">
        <f>(SUMIF('Прайс цен'!K:K,I203,'Прайс цен'!N:N)+SUMIF('передел арм.шипов'!Q:Q,I203,'передел арм.шипов'!AB:AB))*J203</f>
        <v>0</v>
      </c>
      <c r="M203" s="146" t="s">
        <v>377</v>
      </c>
      <c r="N203" s="51">
        <v>25.6</v>
      </c>
      <c r="O203" s="51">
        <v>0.9</v>
      </c>
      <c r="P203" s="51">
        <f>N203*SUMIF('Прайс цен'!Q:Q,M203,'Прайс цен'!S:S)</f>
        <v>665.6</v>
      </c>
      <c r="Q203" s="51">
        <f t="shared" si="15"/>
        <v>24.700000000000003</v>
      </c>
      <c r="R203" s="146"/>
      <c r="S203" s="51"/>
      <c r="T203" s="51"/>
      <c r="U203" s="51">
        <f>S203*SUMIF('Прайс цен'!Q:Q,R203,'Прайс цен'!S:S)</f>
        <v>0</v>
      </c>
      <c r="V203" s="51">
        <f t="shared" si="16"/>
        <v>0</v>
      </c>
      <c r="W203" s="146"/>
      <c r="X203" s="51"/>
      <c r="Y203" s="51"/>
      <c r="Z203" s="51">
        <f>X203*SUMIF('Прайс цен'!Q:Q,W203,'Прайс цен'!S:S)</f>
        <v>0</v>
      </c>
      <c r="AA203" s="64">
        <f t="shared" si="17"/>
        <v>0</v>
      </c>
      <c r="AB203" s="69">
        <f t="shared" si="18"/>
        <v>995.166919</v>
      </c>
      <c r="AC203" s="70">
        <f t="shared" si="19"/>
        <v>30.027700000000003</v>
      </c>
      <c r="AD203" s="83"/>
      <c r="AE203" s="83"/>
      <c r="AF203" s="83"/>
      <c r="AG203" s="83"/>
    </row>
    <row r="204" spans="1:33" ht="13.5" customHeight="1">
      <c r="A204" s="53" t="s">
        <v>206</v>
      </c>
      <c r="B204" s="142"/>
      <c r="C204" s="51">
        <f>SUMIF('Прайс цен'!B:B,B204,'Прайс цен'!D:D)+SUMIF('передел арм.шипов'!B:B,B204,'передел арм.шипов'!L:M)</f>
        <v>0</v>
      </c>
      <c r="D204" s="51">
        <f>SUMIF('Прайс цен'!B:B,B204,'Прайс цен'!E:E)+SUMIF('передел арм.шипов'!B:B,B204,'передел арм.шипов'!M:M)</f>
        <v>0</v>
      </c>
      <c r="E204" s="144"/>
      <c r="F204" s="60"/>
      <c r="G204" s="51">
        <f>(SUMIF('Прайс цен'!K:K,E204,'Прайс цен'!M:M)+SUMIF('передел арм.шипов'!Q:Q,E204,'передел арм.шипов'!AA:AA))*F204</f>
        <v>0</v>
      </c>
      <c r="H204" s="51">
        <f>(SUMIF('Прайс цен'!K:K,E204,'Прайс цен'!N:N)+SUMIF('передел арм.шипов'!Q:Q,E204,'передел арм.шипов'!AB:AB))*F204</f>
        <v>0</v>
      </c>
      <c r="I204" s="144"/>
      <c r="J204" s="60"/>
      <c r="K204" s="51">
        <f>(SUMIF('Прайс цен'!K:K,I204,'Прайс цен'!M:M)+SUMIF('передел арм.шипов'!Q:Q,I204,'передел арм.шипов'!AA:AA))*J204</f>
        <v>0</v>
      </c>
      <c r="L204" s="51">
        <f>(SUMIF('Прайс цен'!K:K,I204,'Прайс цен'!N:N)+SUMIF('передел арм.шипов'!Q:Q,I204,'передел арм.шипов'!AB:AB))*J204</f>
        <v>0</v>
      </c>
      <c r="M204" s="146"/>
      <c r="N204" s="51"/>
      <c r="O204" s="51"/>
      <c r="P204" s="51">
        <f>N204*SUMIF('Прайс цен'!Q:Q,M204,'Прайс цен'!S:S)</f>
        <v>0</v>
      </c>
      <c r="Q204" s="51">
        <f t="shared" si="15"/>
        <v>0</v>
      </c>
      <c r="R204" s="146"/>
      <c r="S204" s="51"/>
      <c r="T204" s="51"/>
      <c r="U204" s="51">
        <f>S204*SUMIF('Прайс цен'!Q:Q,R204,'Прайс цен'!S:S)</f>
        <v>0</v>
      </c>
      <c r="V204" s="51">
        <f t="shared" si="16"/>
        <v>0</v>
      </c>
      <c r="W204" s="146"/>
      <c r="X204" s="51"/>
      <c r="Y204" s="51"/>
      <c r="Z204" s="51">
        <f>X204*SUMIF('Прайс цен'!Q:Q,W204,'Прайс цен'!S:S)</f>
        <v>0</v>
      </c>
      <c r="AA204" s="64">
        <f t="shared" si="17"/>
        <v>0</v>
      </c>
      <c r="AB204" s="69">
        <f t="shared" si="18"/>
        <v>0</v>
      </c>
      <c r="AC204" s="70">
        <f t="shared" si="19"/>
        <v>0</v>
      </c>
      <c r="AD204" s="83"/>
      <c r="AE204" s="83"/>
      <c r="AF204" s="83"/>
      <c r="AG204" s="83"/>
    </row>
    <row r="205" spans="1:33" ht="13.5" customHeight="1">
      <c r="A205" s="53" t="s">
        <v>234</v>
      </c>
      <c r="B205" s="142" t="s">
        <v>356</v>
      </c>
      <c r="C205" s="51">
        <f>SUMIF('Прайс цен'!B:B,B205,'Прайс цен'!D:D)+SUMIF('передел арм.шипов'!B:B,B205,'передел арм.шипов'!L:M)</f>
        <v>197</v>
      </c>
      <c r="D205" s="51">
        <f>SUMIF('Прайс цен'!B:B,B205,'Прайс цен'!E:E)+SUMIF('передел арм.шипов'!B:B,B205,'передел арм.шипов'!M:M)</f>
        <v>6.5</v>
      </c>
      <c r="E205" s="144"/>
      <c r="F205" s="60"/>
      <c r="G205" s="51">
        <f>(SUMIF('Прайс цен'!K:K,E205,'Прайс цен'!M:M)+SUMIF('передел арм.шипов'!Q:Q,E205,'передел арм.шипов'!AA:AA))*F205</f>
        <v>0</v>
      </c>
      <c r="H205" s="51">
        <f>(SUMIF('Прайс цен'!K:K,E205,'Прайс цен'!N:N)+SUMIF('передел арм.шипов'!Q:Q,E205,'передел арм.шипов'!AB:AB))*F205</f>
        <v>0</v>
      </c>
      <c r="I205" s="144"/>
      <c r="J205" s="60"/>
      <c r="K205" s="51">
        <f>(SUMIF('Прайс цен'!K:K,I205,'Прайс цен'!M:M)+SUMIF('передел арм.шипов'!Q:Q,I205,'передел арм.шипов'!AA:AA))*J205</f>
        <v>0</v>
      </c>
      <c r="L205" s="51">
        <f>(SUMIF('Прайс цен'!K:K,I205,'Прайс цен'!N:N)+SUMIF('передел арм.шипов'!Q:Q,I205,'передел арм.шипов'!AB:AB))*J205</f>
        <v>0</v>
      </c>
      <c r="M205" s="146" t="s">
        <v>377</v>
      </c>
      <c r="N205" s="51">
        <v>19.4</v>
      </c>
      <c r="O205" s="51">
        <v>0.6</v>
      </c>
      <c r="P205" s="51">
        <f>N205*SUMIF('Прайс цен'!Q:Q,M205,'Прайс цен'!S:S)</f>
        <v>504.4</v>
      </c>
      <c r="Q205" s="51">
        <f t="shared" si="15"/>
        <v>18.799999999999997</v>
      </c>
      <c r="R205" s="146"/>
      <c r="S205" s="51"/>
      <c r="T205" s="51"/>
      <c r="U205" s="51">
        <f>S205*SUMIF('Прайс цен'!Q:Q,R205,'Прайс цен'!S:S)</f>
        <v>0</v>
      </c>
      <c r="V205" s="51">
        <f t="shared" si="16"/>
        <v>0</v>
      </c>
      <c r="W205" s="146"/>
      <c r="X205" s="51"/>
      <c r="Y205" s="51"/>
      <c r="Z205" s="51">
        <f>X205*SUMIF('Прайс цен'!Q:Q,W205,'Прайс цен'!S:S)</f>
        <v>0</v>
      </c>
      <c r="AA205" s="64">
        <f t="shared" si="17"/>
        <v>0</v>
      </c>
      <c r="AB205" s="69">
        <f t="shared" si="18"/>
        <v>701.4</v>
      </c>
      <c r="AC205" s="70">
        <f t="shared" si="19"/>
        <v>25.299999999999997</v>
      </c>
      <c r="AD205" s="83"/>
      <c r="AE205" s="83"/>
      <c r="AF205" s="83"/>
      <c r="AG205" s="83"/>
    </row>
    <row r="206" spans="1:33" ht="13.5" customHeight="1">
      <c r="A206" s="53" t="s">
        <v>88</v>
      </c>
      <c r="B206" s="142"/>
      <c r="C206" s="51">
        <f>SUMIF('Прайс цен'!B:B,B206,'Прайс цен'!D:D)+SUMIF('передел арм.шипов'!B:B,B206,'передел арм.шипов'!L:M)</f>
        <v>0</v>
      </c>
      <c r="D206" s="51">
        <f>SUMIF('Прайс цен'!B:B,B206,'Прайс цен'!E:E)+SUMIF('передел арм.шипов'!B:B,B206,'передел арм.шипов'!M:M)</f>
        <v>0</v>
      </c>
      <c r="E206" s="144"/>
      <c r="F206" s="60"/>
      <c r="G206" s="51">
        <f>(SUMIF('Прайс цен'!K:K,E206,'Прайс цен'!M:M)+SUMIF('передел арм.шипов'!Q:Q,E206,'передел арм.шипов'!AA:AA))*F206</f>
        <v>0</v>
      </c>
      <c r="H206" s="51">
        <f>(SUMIF('Прайс цен'!K:K,E206,'Прайс цен'!N:N)+SUMIF('передел арм.шипов'!Q:Q,E206,'передел арм.шипов'!AB:AB))*F206</f>
        <v>0</v>
      </c>
      <c r="I206" s="144"/>
      <c r="J206" s="60"/>
      <c r="K206" s="51">
        <f>(SUMIF('Прайс цен'!K:K,I206,'Прайс цен'!M:M)+SUMIF('передел арм.шипов'!Q:Q,I206,'передел арм.шипов'!AA:AA))*J206</f>
        <v>0</v>
      </c>
      <c r="L206" s="51">
        <f>(SUMIF('Прайс цен'!K:K,I206,'Прайс цен'!N:N)+SUMIF('передел арм.шипов'!Q:Q,I206,'передел арм.шипов'!AB:AB))*J206</f>
        <v>0</v>
      </c>
      <c r="M206" s="146"/>
      <c r="N206" s="51"/>
      <c r="O206" s="51"/>
      <c r="P206" s="51">
        <f>N206*SUMIF('Прайс цен'!Q:Q,M206,'Прайс цен'!S:S)</f>
        <v>0</v>
      </c>
      <c r="Q206" s="51">
        <f t="shared" si="15"/>
        <v>0</v>
      </c>
      <c r="R206" s="146"/>
      <c r="S206" s="51"/>
      <c r="T206" s="51"/>
      <c r="U206" s="51">
        <f>S206*SUMIF('Прайс цен'!Q:Q,R206,'Прайс цен'!S:S)</f>
        <v>0</v>
      </c>
      <c r="V206" s="51">
        <f t="shared" si="16"/>
        <v>0</v>
      </c>
      <c r="W206" s="146"/>
      <c r="X206" s="51"/>
      <c r="Y206" s="51"/>
      <c r="Z206" s="51">
        <f>X206*SUMIF('Прайс цен'!Q:Q,W206,'Прайс цен'!S:S)</f>
        <v>0</v>
      </c>
      <c r="AA206" s="64">
        <f t="shared" si="17"/>
        <v>0</v>
      </c>
      <c r="AB206" s="69">
        <f t="shared" si="18"/>
        <v>0</v>
      </c>
      <c r="AC206" s="70">
        <f t="shared" si="19"/>
        <v>0</v>
      </c>
      <c r="AD206" s="83"/>
      <c r="AE206" s="83"/>
      <c r="AF206" s="83"/>
      <c r="AG206" s="83"/>
    </row>
    <row r="207" spans="1:33" ht="13.5" customHeight="1">
      <c r="A207" s="53" t="s">
        <v>89</v>
      </c>
      <c r="B207" s="142"/>
      <c r="C207" s="51">
        <f>SUMIF('Прайс цен'!B:B,B207,'Прайс цен'!D:D)+SUMIF('передел арм.шипов'!B:B,B207,'передел арм.шипов'!L:M)</f>
        <v>0</v>
      </c>
      <c r="D207" s="51">
        <f>SUMIF('Прайс цен'!B:B,B207,'Прайс цен'!E:E)+SUMIF('передел арм.шипов'!B:B,B207,'передел арм.шипов'!M:M)</f>
        <v>0</v>
      </c>
      <c r="E207" s="144"/>
      <c r="F207" s="60"/>
      <c r="G207" s="51">
        <f>(SUMIF('Прайс цен'!K:K,E207,'Прайс цен'!M:M)+SUMIF('передел арм.шипов'!Q:Q,E207,'передел арм.шипов'!AA:AA))*F207</f>
        <v>0</v>
      </c>
      <c r="H207" s="51">
        <f>(SUMIF('Прайс цен'!K:K,E207,'Прайс цен'!N:N)+SUMIF('передел арм.шипов'!Q:Q,E207,'передел арм.шипов'!AB:AB))*F207</f>
        <v>0</v>
      </c>
      <c r="I207" s="144"/>
      <c r="J207" s="60"/>
      <c r="K207" s="51">
        <f>(SUMIF('Прайс цен'!K:K,I207,'Прайс цен'!M:M)+SUMIF('передел арм.шипов'!Q:Q,I207,'передел арм.шипов'!AA:AA))*J207</f>
        <v>0</v>
      </c>
      <c r="L207" s="51">
        <f>(SUMIF('Прайс цен'!K:K,I207,'Прайс цен'!N:N)+SUMIF('передел арм.шипов'!Q:Q,I207,'передел арм.шипов'!AB:AB))*J207</f>
        <v>0</v>
      </c>
      <c r="M207" s="146"/>
      <c r="N207" s="51"/>
      <c r="O207" s="51"/>
      <c r="P207" s="51">
        <f>N207*SUMIF('Прайс цен'!Q:Q,M207,'Прайс цен'!S:S)</f>
        <v>0</v>
      </c>
      <c r="Q207" s="51">
        <f t="shared" si="15"/>
        <v>0</v>
      </c>
      <c r="R207" s="146"/>
      <c r="S207" s="51"/>
      <c r="T207" s="51"/>
      <c r="U207" s="51">
        <f>S207*SUMIF('Прайс цен'!Q:Q,R207,'Прайс цен'!S:S)</f>
        <v>0</v>
      </c>
      <c r="V207" s="51">
        <f t="shared" si="16"/>
        <v>0</v>
      </c>
      <c r="W207" s="146"/>
      <c r="X207" s="51"/>
      <c r="Y207" s="51"/>
      <c r="Z207" s="51">
        <f>X207*SUMIF('Прайс цен'!Q:Q,W207,'Прайс цен'!S:S)</f>
        <v>0</v>
      </c>
      <c r="AA207" s="64">
        <f t="shared" si="17"/>
        <v>0</v>
      </c>
      <c r="AB207" s="69">
        <f t="shared" si="18"/>
        <v>0</v>
      </c>
      <c r="AC207" s="70">
        <f t="shared" si="19"/>
        <v>0</v>
      </c>
      <c r="AD207" s="83"/>
      <c r="AE207" s="83"/>
      <c r="AF207" s="83"/>
      <c r="AG207" s="83"/>
    </row>
    <row r="208" spans="1:33" ht="13.5" customHeight="1">
      <c r="A208" s="53" t="s">
        <v>90</v>
      </c>
      <c r="B208" s="142"/>
      <c r="C208" s="51">
        <f>SUMIF('Прайс цен'!B:B,B208,'Прайс цен'!D:D)+SUMIF('передел арм.шипов'!B:B,B208,'передел арм.шипов'!L:M)</f>
        <v>0</v>
      </c>
      <c r="D208" s="51">
        <f>SUMIF('Прайс цен'!B:B,B208,'Прайс цен'!E:E)+SUMIF('передел арм.шипов'!B:B,B208,'передел арм.шипов'!M:M)</f>
        <v>0</v>
      </c>
      <c r="E208" s="144"/>
      <c r="F208" s="60"/>
      <c r="G208" s="51">
        <f>(SUMIF('Прайс цен'!K:K,E208,'Прайс цен'!M:M)+SUMIF('передел арм.шипов'!Q:Q,E208,'передел арм.шипов'!AA:AA))*F208</f>
        <v>0</v>
      </c>
      <c r="H208" s="51">
        <f>(SUMIF('Прайс цен'!K:K,E208,'Прайс цен'!N:N)+SUMIF('передел арм.шипов'!Q:Q,E208,'передел арм.шипов'!AB:AB))*F208</f>
        <v>0</v>
      </c>
      <c r="I208" s="144"/>
      <c r="J208" s="60"/>
      <c r="K208" s="51">
        <f>(SUMIF('Прайс цен'!K:K,I208,'Прайс цен'!M:M)+SUMIF('передел арм.шипов'!Q:Q,I208,'передел арм.шипов'!AA:AA))*J208</f>
        <v>0</v>
      </c>
      <c r="L208" s="51">
        <f>(SUMIF('Прайс цен'!K:K,I208,'Прайс цен'!N:N)+SUMIF('передел арм.шипов'!Q:Q,I208,'передел арм.шипов'!AB:AB))*J208</f>
        <v>0</v>
      </c>
      <c r="M208" s="146"/>
      <c r="N208" s="51"/>
      <c r="O208" s="51"/>
      <c r="P208" s="51">
        <f>N208*SUMIF('Прайс цен'!Q:Q,M208,'Прайс цен'!S:S)</f>
        <v>0</v>
      </c>
      <c r="Q208" s="51">
        <f t="shared" si="15"/>
        <v>0</v>
      </c>
      <c r="R208" s="146"/>
      <c r="S208" s="51"/>
      <c r="T208" s="51"/>
      <c r="U208" s="51">
        <f>S208*SUMIF('Прайс цен'!Q:Q,R208,'Прайс цен'!S:S)</f>
        <v>0</v>
      </c>
      <c r="V208" s="51">
        <f t="shared" si="16"/>
        <v>0</v>
      </c>
      <c r="W208" s="146"/>
      <c r="X208" s="51"/>
      <c r="Y208" s="51"/>
      <c r="Z208" s="51">
        <f>X208*SUMIF('Прайс цен'!Q:Q,W208,'Прайс цен'!S:S)</f>
        <v>0</v>
      </c>
      <c r="AA208" s="64">
        <f t="shared" si="17"/>
        <v>0</v>
      </c>
      <c r="AB208" s="69">
        <f t="shared" si="18"/>
        <v>0</v>
      </c>
      <c r="AC208" s="70">
        <f t="shared" si="19"/>
        <v>0</v>
      </c>
      <c r="AD208" s="83"/>
      <c r="AE208" s="83"/>
      <c r="AF208" s="83"/>
      <c r="AG208" s="83"/>
    </row>
    <row r="209" spans="1:33" ht="13.5" customHeight="1">
      <c r="A209" s="53" t="s">
        <v>91</v>
      </c>
      <c r="B209" s="142"/>
      <c r="C209" s="51">
        <f>SUMIF('Прайс цен'!B:B,B209,'Прайс цен'!D:D)+SUMIF('передел арм.шипов'!B:B,B209,'передел арм.шипов'!L:M)</f>
        <v>0</v>
      </c>
      <c r="D209" s="51">
        <f>SUMIF('Прайс цен'!B:B,B209,'Прайс цен'!E:E)+SUMIF('передел арм.шипов'!B:B,B209,'передел арм.шипов'!M:M)</f>
        <v>0</v>
      </c>
      <c r="E209" s="144"/>
      <c r="F209" s="60"/>
      <c r="G209" s="51">
        <f>(SUMIF('Прайс цен'!K:K,E209,'Прайс цен'!M:M)+SUMIF('передел арм.шипов'!Q:Q,E209,'передел арм.шипов'!AA:AA))*F209</f>
        <v>0</v>
      </c>
      <c r="H209" s="51">
        <f>(SUMIF('Прайс цен'!K:K,E209,'Прайс цен'!N:N)+SUMIF('передел арм.шипов'!Q:Q,E209,'передел арм.шипов'!AB:AB))*F209</f>
        <v>0</v>
      </c>
      <c r="I209" s="144"/>
      <c r="J209" s="60"/>
      <c r="K209" s="51">
        <f>(SUMIF('Прайс цен'!K:K,I209,'Прайс цен'!M:M)+SUMIF('передел арм.шипов'!Q:Q,I209,'передел арм.шипов'!AA:AA))*J209</f>
        <v>0</v>
      </c>
      <c r="L209" s="51">
        <f>(SUMIF('Прайс цен'!K:K,I209,'Прайс цен'!N:N)+SUMIF('передел арм.шипов'!Q:Q,I209,'передел арм.шипов'!AB:AB))*J209</f>
        <v>0</v>
      </c>
      <c r="M209" s="146"/>
      <c r="N209" s="51"/>
      <c r="O209" s="51"/>
      <c r="P209" s="51">
        <f>N209*SUMIF('Прайс цен'!Q:Q,M209,'Прайс цен'!S:S)</f>
        <v>0</v>
      </c>
      <c r="Q209" s="51">
        <f t="shared" si="15"/>
        <v>0</v>
      </c>
      <c r="R209" s="146"/>
      <c r="S209" s="51"/>
      <c r="T209" s="51"/>
      <c r="U209" s="51">
        <f>S209*SUMIF('Прайс цен'!Q:Q,R209,'Прайс цен'!S:S)</f>
        <v>0</v>
      </c>
      <c r="V209" s="51">
        <f t="shared" si="16"/>
        <v>0</v>
      </c>
      <c r="W209" s="146"/>
      <c r="X209" s="51"/>
      <c r="Y209" s="51"/>
      <c r="Z209" s="51">
        <f>X209*SUMIF('Прайс цен'!Q:Q,W209,'Прайс цен'!S:S)</f>
        <v>0</v>
      </c>
      <c r="AA209" s="64">
        <f t="shared" si="17"/>
        <v>0</v>
      </c>
      <c r="AB209" s="69">
        <f t="shared" si="18"/>
        <v>0</v>
      </c>
      <c r="AC209" s="70">
        <f t="shared" si="19"/>
        <v>0</v>
      </c>
      <c r="AD209" s="83"/>
      <c r="AE209" s="83"/>
      <c r="AF209" s="83"/>
      <c r="AG209" s="83"/>
    </row>
    <row r="210" spans="1:33" ht="13.5" customHeight="1">
      <c r="A210" s="53" t="s">
        <v>92</v>
      </c>
      <c r="B210" s="142"/>
      <c r="C210" s="51">
        <f>SUMIF('Прайс цен'!B:B,B210,'Прайс цен'!D:D)+SUMIF('передел арм.шипов'!B:B,B210,'передел арм.шипов'!L:M)</f>
        <v>0</v>
      </c>
      <c r="D210" s="51">
        <f>SUMIF('Прайс цен'!B:B,B210,'Прайс цен'!E:E)+SUMIF('передел арм.шипов'!B:B,B210,'передел арм.шипов'!M:M)</f>
        <v>0</v>
      </c>
      <c r="E210" s="144"/>
      <c r="F210" s="60"/>
      <c r="G210" s="51">
        <f>(SUMIF('Прайс цен'!K:K,E210,'Прайс цен'!M:M)+SUMIF('передел арм.шипов'!Q:Q,E210,'передел арм.шипов'!AA:AA))*F210</f>
        <v>0</v>
      </c>
      <c r="H210" s="51">
        <f>(SUMIF('Прайс цен'!K:K,E210,'Прайс цен'!N:N)+SUMIF('передел арм.шипов'!Q:Q,E210,'передел арм.шипов'!AB:AB))*F210</f>
        <v>0</v>
      </c>
      <c r="I210" s="144"/>
      <c r="J210" s="60"/>
      <c r="K210" s="51">
        <f>(SUMIF('Прайс цен'!K:K,I210,'Прайс цен'!M:M)+SUMIF('передел арм.шипов'!Q:Q,I210,'передел арм.шипов'!AA:AA))*J210</f>
        <v>0</v>
      </c>
      <c r="L210" s="51">
        <f>(SUMIF('Прайс цен'!K:K,I210,'Прайс цен'!N:N)+SUMIF('передел арм.шипов'!Q:Q,I210,'передел арм.шипов'!AB:AB))*J210</f>
        <v>0</v>
      </c>
      <c r="M210" s="146"/>
      <c r="N210" s="51"/>
      <c r="O210" s="51"/>
      <c r="P210" s="51">
        <f>N210*SUMIF('Прайс цен'!Q:Q,M210,'Прайс цен'!S:S)</f>
        <v>0</v>
      </c>
      <c r="Q210" s="51">
        <f t="shared" si="15"/>
        <v>0</v>
      </c>
      <c r="R210" s="146"/>
      <c r="S210" s="51"/>
      <c r="T210" s="51"/>
      <c r="U210" s="51">
        <f>S210*SUMIF('Прайс цен'!Q:Q,R210,'Прайс цен'!S:S)</f>
        <v>0</v>
      </c>
      <c r="V210" s="51">
        <f t="shared" si="16"/>
        <v>0</v>
      </c>
      <c r="W210" s="146"/>
      <c r="X210" s="51"/>
      <c r="Y210" s="51"/>
      <c r="Z210" s="51">
        <f>X210*SUMIF('Прайс цен'!Q:Q,W210,'Прайс цен'!S:S)</f>
        <v>0</v>
      </c>
      <c r="AA210" s="64">
        <f t="shared" si="17"/>
        <v>0</v>
      </c>
      <c r="AB210" s="69">
        <f t="shared" si="18"/>
        <v>0</v>
      </c>
      <c r="AC210" s="70">
        <f t="shared" si="19"/>
        <v>0</v>
      </c>
      <c r="AD210" s="83"/>
      <c r="AE210" s="83"/>
      <c r="AF210" s="83"/>
      <c r="AG210" s="83"/>
    </row>
    <row r="211" spans="1:33" ht="13.5" customHeight="1">
      <c r="A211" s="53" t="s">
        <v>93</v>
      </c>
      <c r="B211" s="142"/>
      <c r="C211" s="51">
        <f>SUMIF('Прайс цен'!B:B,B211,'Прайс цен'!D:D)+SUMIF('передел арм.шипов'!B:B,B211,'передел арм.шипов'!L:M)</f>
        <v>0</v>
      </c>
      <c r="D211" s="51">
        <f>SUMIF('Прайс цен'!B:B,B211,'Прайс цен'!E:E)+SUMIF('передел арм.шипов'!B:B,B211,'передел арм.шипов'!M:M)</f>
        <v>0</v>
      </c>
      <c r="E211" s="144"/>
      <c r="F211" s="60"/>
      <c r="G211" s="51">
        <f>(SUMIF('Прайс цен'!K:K,E211,'Прайс цен'!M:M)+SUMIF('передел арм.шипов'!Q:Q,E211,'передел арм.шипов'!AA:AA))*F211</f>
        <v>0</v>
      </c>
      <c r="H211" s="51">
        <f>(SUMIF('Прайс цен'!K:K,E211,'Прайс цен'!N:N)+SUMIF('передел арм.шипов'!Q:Q,E211,'передел арм.шипов'!AB:AB))*F211</f>
        <v>0</v>
      </c>
      <c r="I211" s="144"/>
      <c r="J211" s="60"/>
      <c r="K211" s="51">
        <f>(SUMIF('Прайс цен'!K:K,I211,'Прайс цен'!M:M)+SUMIF('передел арм.шипов'!Q:Q,I211,'передел арм.шипов'!AA:AA))*J211</f>
        <v>0</v>
      </c>
      <c r="L211" s="51">
        <f>(SUMIF('Прайс цен'!K:K,I211,'Прайс цен'!N:N)+SUMIF('передел арм.шипов'!Q:Q,I211,'передел арм.шипов'!AB:AB))*J211</f>
        <v>0</v>
      </c>
      <c r="M211" s="146"/>
      <c r="N211" s="51"/>
      <c r="O211" s="51"/>
      <c r="P211" s="51">
        <f>N211*SUMIF('Прайс цен'!Q:Q,M211,'Прайс цен'!S:S)</f>
        <v>0</v>
      </c>
      <c r="Q211" s="51">
        <f t="shared" si="15"/>
        <v>0</v>
      </c>
      <c r="R211" s="146"/>
      <c r="S211" s="51"/>
      <c r="T211" s="51"/>
      <c r="U211" s="51">
        <f>S211*SUMIF('Прайс цен'!Q:Q,R211,'Прайс цен'!S:S)</f>
        <v>0</v>
      </c>
      <c r="V211" s="51">
        <f t="shared" si="16"/>
        <v>0</v>
      </c>
      <c r="W211" s="146"/>
      <c r="X211" s="51"/>
      <c r="Y211" s="51"/>
      <c r="Z211" s="51">
        <f>X211*SUMIF('Прайс цен'!Q:Q,W211,'Прайс цен'!S:S)</f>
        <v>0</v>
      </c>
      <c r="AA211" s="64">
        <f t="shared" si="17"/>
        <v>0</v>
      </c>
      <c r="AB211" s="69">
        <f t="shared" si="18"/>
        <v>0</v>
      </c>
      <c r="AC211" s="70">
        <f t="shared" si="19"/>
        <v>0</v>
      </c>
      <c r="AD211" s="83"/>
      <c r="AE211" s="83"/>
      <c r="AF211" s="83"/>
      <c r="AG211" s="83"/>
    </row>
    <row r="212" spans="1:33" ht="13.5" customHeight="1">
      <c r="A212" s="53" t="s">
        <v>292</v>
      </c>
      <c r="B212" s="142"/>
      <c r="C212" s="51">
        <f>SUMIF('Прайс цен'!B:B,B212,'Прайс цен'!D:D)+SUMIF('передел арм.шипов'!B:B,B212,'передел арм.шипов'!L:M)</f>
        <v>0</v>
      </c>
      <c r="D212" s="51">
        <f>SUMIF('Прайс цен'!B:B,B212,'Прайс цен'!E:E)+SUMIF('передел арм.шипов'!B:B,B212,'передел арм.шипов'!M:M)</f>
        <v>0</v>
      </c>
      <c r="E212" s="144"/>
      <c r="F212" s="60"/>
      <c r="G212" s="51">
        <f>(SUMIF('Прайс цен'!K:K,E212,'Прайс цен'!M:M)+SUMIF('передел арм.шипов'!Q:Q,E212,'передел арм.шипов'!AA:AA))*F212</f>
        <v>0</v>
      </c>
      <c r="H212" s="51">
        <f>(SUMIF('Прайс цен'!K:K,E212,'Прайс цен'!N:N)+SUMIF('передел арм.шипов'!Q:Q,E212,'передел арм.шипов'!AB:AB))*F212</f>
        <v>0</v>
      </c>
      <c r="I212" s="144"/>
      <c r="J212" s="60"/>
      <c r="K212" s="51">
        <f>(SUMIF('Прайс цен'!K:K,I212,'Прайс цен'!M:M)+SUMIF('передел арм.шипов'!Q:Q,I212,'передел арм.шипов'!AA:AA))*J212</f>
        <v>0</v>
      </c>
      <c r="L212" s="51">
        <f>(SUMIF('Прайс цен'!K:K,I212,'Прайс цен'!N:N)+SUMIF('передел арм.шипов'!Q:Q,I212,'передел арм.шипов'!AB:AB))*J212</f>
        <v>0</v>
      </c>
      <c r="M212" s="146" t="s">
        <v>377</v>
      </c>
      <c r="N212" s="51">
        <v>122</v>
      </c>
      <c r="O212" s="51">
        <v>2</v>
      </c>
      <c r="P212" s="51">
        <f>N212*SUMIF('Прайс цен'!Q:Q,M212,'Прайс цен'!S:S)</f>
        <v>3172</v>
      </c>
      <c r="Q212" s="51">
        <f t="shared" si="15"/>
        <v>120</v>
      </c>
      <c r="R212" s="146"/>
      <c r="S212" s="51"/>
      <c r="T212" s="51"/>
      <c r="U212" s="51">
        <f>S212*SUMIF('Прайс цен'!Q:Q,R212,'Прайс цен'!S:S)</f>
        <v>0</v>
      </c>
      <c r="V212" s="51">
        <f t="shared" si="16"/>
        <v>0</v>
      </c>
      <c r="W212" s="146"/>
      <c r="X212" s="51"/>
      <c r="Y212" s="51"/>
      <c r="Z212" s="51">
        <f>X212*SUMIF('Прайс цен'!Q:Q,W212,'Прайс цен'!S:S)</f>
        <v>0</v>
      </c>
      <c r="AA212" s="64">
        <f t="shared" si="17"/>
        <v>0</v>
      </c>
      <c r="AB212" s="69">
        <f t="shared" si="18"/>
        <v>3172</v>
      </c>
      <c r="AC212" s="70">
        <f t="shared" si="19"/>
        <v>120</v>
      </c>
      <c r="AD212" s="83"/>
      <c r="AE212" s="83"/>
      <c r="AF212" s="83"/>
      <c r="AG212" s="83"/>
    </row>
    <row r="213" spans="1:33" ht="13.5" customHeight="1">
      <c r="A213" s="53" t="s">
        <v>293</v>
      </c>
      <c r="B213" s="142"/>
      <c r="C213" s="51">
        <f>SUMIF('Прайс цен'!B:B,B213,'Прайс цен'!D:D)+SUMIF('передел арм.шипов'!B:B,B213,'передел арм.шипов'!L:M)</f>
        <v>0</v>
      </c>
      <c r="D213" s="51">
        <f>SUMIF('Прайс цен'!B:B,B213,'Прайс цен'!E:E)+SUMIF('передел арм.шипов'!B:B,B213,'передел арм.шипов'!M:M)</f>
        <v>0</v>
      </c>
      <c r="E213" s="144"/>
      <c r="F213" s="60"/>
      <c r="G213" s="51">
        <f>(SUMIF('Прайс цен'!K:K,E213,'Прайс цен'!M:M)+SUMIF('передел арм.шипов'!Q:Q,E213,'передел арм.шипов'!AA:AA))*F213</f>
        <v>0</v>
      </c>
      <c r="H213" s="51">
        <f>(SUMIF('Прайс цен'!K:K,E213,'Прайс цен'!N:N)+SUMIF('передел арм.шипов'!Q:Q,E213,'передел арм.шипов'!AB:AB))*F213</f>
        <v>0</v>
      </c>
      <c r="I213" s="144"/>
      <c r="J213" s="60"/>
      <c r="K213" s="51">
        <f>(SUMIF('Прайс цен'!K:K,I213,'Прайс цен'!M:M)+SUMIF('передел арм.шипов'!Q:Q,I213,'передел арм.шипов'!AA:AA))*J213</f>
        <v>0</v>
      </c>
      <c r="L213" s="51">
        <f>(SUMIF('Прайс цен'!K:K,I213,'Прайс цен'!N:N)+SUMIF('передел арм.шипов'!Q:Q,I213,'передел арм.шипов'!AB:AB))*J213</f>
        <v>0</v>
      </c>
      <c r="M213" s="146" t="s">
        <v>377</v>
      </c>
      <c r="N213" s="51">
        <v>28</v>
      </c>
      <c r="O213" s="51">
        <v>0.7</v>
      </c>
      <c r="P213" s="51">
        <f>N213*SUMIF('Прайс цен'!Q:Q,M213,'Прайс цен'!S:S)</f>
        <v>728</v>
      </c>
      <c r="Q213" s="51">
        <f t="shared" si="15"/>
        <v>27.3</v>
      </c>
      <c r="R213" s="146"/>
      <c r="S213" s="51"/>
      <c r="T213" s="51"/>
      <c r="U213" s="51">
        <f>S213*SUMIF('Прайс цен'!Q:Q,R213,'Прайс цен'!S:S)</f>
        <v>0</v>
      </c>
      <c r="V213" s="51">
        <f t="shared" si="16"/>
        <v>0</v>
      </c>
      <c r="W213" s="146"/>
      <c r="X213" s="51"/>
      <c r="Y213" s="51"/>
      <c r="Z213" s="51">
        <f>X213*SUMIF('Прайс цен'!Q:Q,W213,'Прайс цен'!S:S)</f>
        <v>0</v>
      </c>
      <c r="AA213" s="64">
        <f t="shared" si="17"/>
        <v>0</v>
      </c>
      <c r="AB213" s="69">
        <f t="shared" si="18"/>
        <v>728</v>
      </c>
      <c r="AC213" s="70">
        <f t="shared" si="19"/>
        <v>27.3</v>
      </c>
      <c r="AD213" s="83"/>
      <c r="AE213" s="83"/>
      <c r="AF213" s="83"/>
      <c r="AG213" s="83"/>
    </row>
    <row r="214" spans="1:33" ht="13.5" customHeight="1">
      <c r="A214" s="53" t="s">
        <v>126</v>
      </c>
      <c r="B214" s="142"/>
      <c r="C214" s="51">
        <f>SUMIF('Прайс цен'!B:B,B214,'Прайс цен'!D:D)+SUMIF('передел арм.шипов'!B:B,B214,'передел арм.шипов'!L:M)</f>
        <v>0</v>
      </c>
      <c r="D214" s="51">
        <f>SUMIF('Прайс цен'!B:B,B214,'Прайс цен'!E:E)+SUMIF('передел арм.шипов'!B:B,B214,'передел арм.шипов'!M:M)</f>
        <v>0</v>
      </c>
      <c r="E214" s="144"/>
      <c r="F214" s="60"/>
      <c r="G214" s="51">
        <f>(SUMIF('Прайс цен'!K:K,E214,'Прайс цен'!M:M)+SUMIF('передел арм.шипов'!Q:Q,E214,'передел арм.шипов'!AA:AA))*F214</f>
        <v>0</v>
      </c>
      <c r="H214" s="51">
        <f>(SUMIF('Прайс цен'!K:K,E214,'Прайс цен'!N:N)+SUMIF('передел арм.шипов'!Q:Q,E214,'передел арм.шипов'!AB:AB))*F214</f>
        <v>0</v>
      </c>
      <c r="I214" s="144"/>
      <c r="J214" s="60"/>
      <c r="K214" s="51">
        <f>(SUMIF('Прайс цен'!K:K,I214,'Прайс цен'!M:M)+SUMIF('передел арм.шипов'!Q:Q,I214,'передел арм.шипов'!AA:AA))*J214</f>
        <v>0</v>
      </c>
      <c r="L214" s="51">
        <f>(SUMIF('Прайс цен'!K:K,I214,'Прайс цен'!N:N)+SUMIF('передел арм.шипов'!Q:Q,I214,'передел арм.шипов'!AB:AB))*J214</f>
        <v>0</v>
      </c>
      <c r="M214" s="146"/>
      <c r="N214" s="51"/>
      <c r="O214" s="51"/>
      <c r="P214" s="51">
        <f>N214*SUMIF('Прайс цен'!Q:Q,M214,'Прайс цен'!S:S)</f>
        <v>0</v>
      </c>
      <c r="Q214" s="51">
        <f t="shared" si="15"/>
        <v>0</v>
      </c>
      <c r="R214" s="146"/>
      <c r="S214" s="51"/>
      <c r="T214" s="51"/>
      <c r="U214" s="51">
        <f>S214*SUMIF('Прайс цен'!Q:Q,R214,'Прайс цен'!S:S)</f>
        <v>0</v>
      </c>
      <c r="V214" s="51">
        <f t="shared" si="16"/>
        <v>0</v>
      </c>
      <c r="W214" s="146"/>
      <c r="X214" s="51"/>
      <c r="Y214" s="51"/>
      <c r="Z214" s="51">
        <f>X214*SUMIF('Прайс цен'!Q:Q,W214,'Прайс цен'!S:S)</f>
        <v>0</v>
      </c>
      <c r="AA214" s="64">
        <f t="shared" si="17"/>
        <v>0</v>
      </c>
      <c r="AB214" s="69">
        <f t="shared" si="18"/>
        <v>0</v>
      </c>
      <c r="AC214" s="70">
        <f t="shared" si="19"/>
        <v>0</v>
      </c>
      <c r="AD214" s="83"/>
      <c r="AE214" s="83"/>
      <c r="AF214" s="83"/>
      <c r="AG214" s="83"/>
    </row>
    <row r="215" spans="1:33" ht="13.5" customHeight="1" thickBot="1">
      <c r="A215" s="53" t="s">
        <v>291</v>
      </c>
      <c r="B215" s="142"/>
      <c r="C215" s="51">
        <f>SUMIF('Прайс цен'!B:B,B215,'Прайс цен'!D:D)+SUMIF('передел арм.шипов'!B:B,B215,'передел арм.шипов'!L:M)</f>
        <v>0</v>
      </c>
      <c r="D215" s="51">
        <f>SUMIF('Прайс цен'!B:B,B215,'Прайс цен'!E:E)+SUMIF('передел арм.шипов'!B:B,B215,'передел арм.шипов'!M:M)</f>
        <v>0</v>
      </c>
      <c r="E215" s="144"/>
      <c r="F215" s="60"/>
      <c r="G215" s="51"/>
      <c r="H215" s="51"/>
      <c r="I215" s="144"/>
      <c r="J215" s="60"/>
      <c r="K215" s="51"/>
      <c r="L215" s="51"/>
      <c r="M215" s="146"/>
      <c r="N215" s="51"/>
      <c r="O215" s="51"/>
      <c r="P215" s="51">
        <f>N215*SUMIF('Прайс цен'!Q:Q,M215,'Прайс цен'!S:S)</f>
        <v>0</v>
      </c>
      <c r="Q215" s="51">
        <f t="shared" si="15"/>
        <v>0</v>
      </c>
      <c r="R215" s="146"/>
      <c r="S215" s="51"/>
      <c r="T215" s="51"/>
      <c r="U215" s="51">
        <f>S215*SUMIF('Прайс цен'!Q:Q,R215,'Прайс цен'!S:S)</f>
        <v>0</v>
      </c>
      <c r="V215" s="51">
        <f t="shared" si="16"/>
        <v>0</v>
      </c>
      <c r="W215" s="146"/>
      <c r="X215" s="51"/>
      <c r="Y215" s="51"/>
      <c r="Z215" s="51">
        <f>X215*SUMIF('Прайс цен'!Q:Q,W215,'Прайс цен'!S:S)</f>
        <v>0</v>
      </c>
      <c r="AA215" s="64">
        <f t="shared" si="17"/>
        <v>0</v>
      </c>
      <c r="AB215" s="69">
        <f t="shared" si="18"/>
        <v>0</v>
      </c>
      <c r="AC215" s="84">
        <f t="shared" si="19"/>
        <v>0</v>
      </c>
      <c r="AD215" s="83"/>
      <c r="AE215" s="83"/>
      <c r="AF215" s="83"/>
      <c r="AG215" s="83"/>
    </row>
    <row r="216" spans="1:38" ht="13.5" customHeight="1" thickBot="1">
      <c r="A216" s="53" t="s">
        <v>124</v>
      </c>
      <c r="B216" s="142"/>
      <c r="C216" s="51">
        <f>SUMIF('Прайс цен'!B:B,B216,'Прайс цен'!D:D)+SUMIF('передел арм.шипов'!B:B,B216,'передел арм.шипов'!L:M)</f>
        <v>0</v>
      </c>
      <c r="D216" s="51">
        <f>SUMIF('Прайс цен'!B:B,B216,'Прайс цен'!E:E)+SUMIF('передел арм.шипов'!B:B,B216,'передел арм.шипов'!M:M)</f>
        <v>0</v>
      </c>
      <c r="E216" s="145"/>
      <c r="F216" s="52"/>
      <c r="G216" s="51"/>
      <c r="H216" s="51"/>
      <c r="I216" s="145"/>
      <c r="J216" s="52"/>
      <c r="K216" s="51"/>
      <c r="L216" s="51"/>
      <c r="M216" s="146"/>
      <c r="N216" s="51"/>
      <c r="O216" s="51"/>
      <c r="P216" s="51">
        <f>N216*SUMIF('Прайс цен'!Q:Q,M216,'Прайс цен'!S:S)</f>
        <v>0</v>
      </c>
      <c r="Q216" s="51">
        <f t="shared" si="15"/>
        <v>0</v>
      </c>
      <c r="R216" s="146" t="s">
        <v>378</v>
      </c>
      <c r="S216" s="51">
        <v>0.23</v>
      </c>
      <c r="T216" s="51">
        <v>0.02</v>
      </c>
      <c r="U216" s="51">
        <f>S216*SUMIF('Прайс цен'!Q:Q,R216,'Прайс цен'!S:S)</f>
        <v>0.29900000000000004</v>
      </c>
      <c r="V216" s="51">
        <f t="shared" si="16"/>
        <v>0.21000000000000002</v>
      </c>
      <c r="W216" s="146"/>
      <c r="X216" s="51"/>
      <c r="Y216" s="51"/>
      <c r="Z216" s="51">
        <f>X216*SUMIF('Прайс цен'!Q:Q,W216,'Прайс цен'!S:S)</f>
        <v>0</v>
      </c>
      <c r="AA216" s="64">
        <f t="shared" si="17"/>
        <v>0</v>
      </c>
      <c r="AB216" s="69">
        <f t="shared" si="18"/>
        <v>0.29900000000000004</v>
      </c>
      <c r="AC216" s="88">
        <f t="shared" si="19"/>
        <v>0.21000000000000002</v>
      </c>
      <c r="AD216" s="83"/>
      <c r="AE216" s="83"/>
      <c r="AF216" s="83"/>
      <c r="AG216" s="83"/>
      <c r="AH216" s="121"/>
      <c r="AI216" s="120"/>
      <c r="AK216" s="83"/>
      <c r="AL216" s="83"/>
    </row>
    <row r="217" spans="1:33" ht="13.5" customHeight="1">
      <c r="A217" s="53" t="s">
        <v>220</v>
      </c>
      <c r="B217" s="142"/>
      <c r="C217" s="51">
        <f>SUMIF('Прайс цен'!B:B,B217,'Прайс цен'!D:D)+SUMIF('передел арм.шипов'!B:B,B217,'передел арм.шипов'!L:M)</f>
        <v>0</v>
      </c>
      <c r="D217" s="51">
        <f>SUMIF('Прайс цен'!B:B,B217,'Прайс цен'!E:E)+SUMIF('передел арм.шипов'!B:B,B217,'передел арм.шипов'!M:M)</f>
        <v>0</v>
      </c>
      <c r="E217" s="145"/>
      <c r="F217" s="52"/>
      <c r="G217" s="51"/>
      <c r="H217" s="51"/>
      <c r="I217" s="145"/>
      <c r="J217" s="52"/>
      <c r="K217" s="51"/>
      <c r="L217" s="51"/>
      <c r="M217" s="146"/>
      <c r="N217" s="51"/>
      <c r="O217" s="51"/>
      <c r="P217" s="51">
        <f>N217*SUMIF('Прайс цен'!Q:Q,M217,'Прайс цен'!S:S)</f>
        <v>0</v>
      </c>
      <c r="Q217" s="51">
        <f t="shared" si="15"/>
        <v>0</v>
      </c>
      <c r="R217" s="146" t="s">
        <v>378</v>
      </c>
      <c r="S217" s="51">
        <v>0.14</v>
      </c>
      <c r="T217" s="51">
        <v>0.01</v>
      </c>
      <c r="U217" s="51">
        <f>S217*SUMIF('Прайс цен'!Q:Q,R217,'Прайс цен'!S:S)</f>
        <v>0.18200000000000002</v>
      </c>
      <c r="V217" s="51">
        <f t="shared" si="16"/>
        <v>0.13</v>
      </c>
      <c r="W217" s="146" t="s">
        <v>376</v>
      </c>
      <c r="X217" s="51">
        <v>0.09</v>
      </c>
      <c r="Y217" s="51">
        <v>0.01</v>
      </c>
      <c r="Z217" s="51">
        <f>X217*SUMIF('Прайс цен'!Q:Q,W217,'Прайс цен'!S:S)</f>
        <v>0.34199999999999997</v>
      </c>
      <c r="AA217" s="64">
        <f t="shared" si="17"/>
        <v>0.08</v>
      </c>
      <c r="AB217" s="69">
        <f t="shared" si="18"/>
        <v>0.524</v>
      </c>
      <c r="AC217" s="85">
        <f t="shared" si="19"/>
        <v>0.21000000000000002</v>
      </c>
      <c r="AD217" s="83"/>
      <c r="AE217" s="83"/>
      <c r="AF217" s="83"/>
      <c r="AG217" s="83"/>
    </row>
    <row r="218" spans="1:33" ht="13.5" customHeight="1">
      <c r="A218" s="53" t="s">
        <v>125</v>
      </c>
      <c r="B218" s="142"/>
      <c r="C218" s="51">
        <f>SUMIF('Прайс цен'!B:B,B218,'Прайс цен'!D:D)+SUMIF('передел арм.шипов'!B:B,B218,'передел арм.шипов'!L:M)</f>
        <v>0</v>
      </c>
      <c r="D218" s="51">
        <f>SUMIF('Прайс цен'!B:B,B218,'Прайс цен'!E:E)+SUMIF('передел арм.шипов'!B:B,B218,'передел арм.шипов'!M:M)</f>
        <v>0</v>
      </c>
      <c r="E218" s="145"/>
      <c r="F218" s="52"/>
      <c r="G218" s="51"/>
      <c r="H218" s="51"/>
      <c r="I218" s="145"/>
      <c r="J218" s="52"/>
      <c r="K218" s="51"/>
      <c r="L218" s="51"/>
      <c r="M218" s="146"/>
      <c r="N218" s="51"/>
      <c r="O218" s="51"/>
      <c r="P218" s="51">
        <f>N218*SUMIF('Прайс цен'!Q:Q,M218,'Прайс цен'!S:S)</f>
        <v>0</v>
      </c>
      <c r="Q218" s="51">
        <f t="shared" si="15"/>
        <v>0</v>
      </c>
      <c r="R218" s="146" t="s">
        <v>378</v>
      </c>
      <c r="S218" s="51">
        <v>0.21</v>
      </c>
      <c r="T218" s="51">
        <v>0.02</v>
      </c>
      <c r="U218" s="51">
        <f>S218*SUMIF('Прайс цен'!Q:Q,R218,'Прайс цен'!S:S)</f>
        <v>0.273</v>
      </c>
      <c r="V218" s="51">
        <f t="shared" si="16"/>
        <v>0.19</v>
      </c>
      <c r="W218" s="146"/>
      <c r="X218" s="51"/>
      <c r="Y218" s="51"/>
      <c r="Z218" s="51">
        <f>X218*SUMIF('Прайс цен'!Q:Q,W218,'Прайс цен'!S:S)</f>
        <v>0</v>
      </c>
      <c r="AA218" s="64">
        <f t="shared" si="17"/>
        <v>0</v>
      </c>
      <c r="AB218" s="69">
        <f t="shared" si="18"/>
        <v>0.273</v>
      </c>
      <c r="AC218" s="70">
        <f t="shared" si="19"/>
        <v>0.19</v>
      </c>
      <c r="AD218" s="83"/>
      <c r="AE218" s="83"/>
      <c r="AF218" s="83"/>
      <c r="AG218" s="83"/>
    </row>
    <row r="219" spans="1:33" ht="13.5" customHeight="1">
      <c r="A219" s="53" t="s">
        <v>132</v>
      </c>
      <c r="B219" s="142"/>
      <c r="C219" s="51">
        <f>SUMIF('Прайс цен'!B:B,B219,'Прайс цен'!D:D)+SUMIF('передел арм.шипов'!B:B,B219,'передел арм.шипов'!L:M)</f>
        <v>0</v>
      </c>
      <c r="D219" s="51">
        <f>SUMIF('Прайс цен'!B:B,B219,'Прайс цен'!E:E)+SUMIF('передел арм.шипов'!B:B,B219,'передел арм.шипов'!M:M)</f>
        <v>0</v>
      </c>
      <c r="E219" s="145"/>
      <c r="F219" s="52"/>
      <c r="G219" s="51"/>
      <c r="H219" s="51"/>
      <c r="I219" s="145"/>
      <c r="J219" s="52"/>
      <c r="K219" s="51"/>
      <c r="L219" s="51"/>
      <c r="M219" s="146"/>
      <c r="N219" s="51"/>
      <c r="O219" s="51"/>
      <c r="P219" s="51">
        <f>N219*SUMIF('Прайс цен'!Q:Q,M219,'Прайс цен'!S:S)</f>
        <v>0</v>
      </c>
      <c r="Q219" s="51">
        <f t="shared" si="15"/>
        <v>0</v>
      </c>
      <c r="R219" s="146" t="s">
        <v>378</v>
      </c>
      <c r="S219" s="51">
        <v>0.2</v>
      </c>
      <c r="T219" s="51">
        <v>0.02</v>
      </c>
      <c r="U219" s="51">
        <f>S219*SUMIF('Прайс цен'!Q:Q,R219,'Прайс цен'!S:S)</f>
        <v>0.26</v>
      </c>
      <c r="V219" s="51">
        <f t="shared" si="16"/>
        <v>0.18000000000000002</v>
      </c>
      <c r="W219" s="146"/>
      <c r="X219" s="51"/>
      <c r="Y219" s="51"/>
      <c r="Z219" s="51">
        <f>X219*SUMIF('Прайс цен'!Q:Q,W219,'Прайс цен'!S:S)</f>
        <v>0</v>
      </c>
      <c r="AA219" s="64">
        <f t="shared" si="17"/>
        <v>0</v>
      </c>
      <c r="AB219" s="69">
        <f t="shared" si="18"/>
        <v>0.26</v>
      </c>
      <c r="AC219" s="70">
        <f t="shared" si="19"/>
        <v>0.18000000000000002</v>
      </c>
      <c r="AD219" s="83"/>
      <c r="AE219" s="83"/>
      <c r="AF219" s="83"/>
      <c r="AG219" s="83"/>
    </row>
    <row r="220" spans="1:33" ht="13.5" customHeight="1">
      <c r="A220" s="53" t="s">
        <v>94</v>
      </c>
      <c r="B220" s="142"/>
      <c r="C220" s="51">
        <f>SUMIF('Прайс цен'!B:B,B220,'Прайс цен'!D:D)+SUMIF('передел арм.шипов'!B:B,B220,'передел арм.шипов'!L:M)</f>
        <v>0</v>
      </c>
      <c r="D220" s="51">
        <f>SUMIF('Прайс цен'!B:B,B220,'Прайс цен'!E:E)+SUMIF('передел арм.шипов'!B:B,B220,'передел арм.шипов'!M:M)</f>
        <v>0</v>
      </c>
      <c r="E220" s="145"/>
      <c r="F220" s="52"/>
      <c r="G220" s="51"/>
      <c r="H220" s="51"/>
      <c r="I220" s="145"/>
      <c r="J220" s="52"/>
      <c r="K220" s="51"/>
      <c r="L220" s="51"/>
      <c r="M220" s="146" t="s">
        <v>381</v>
      </c>
      <c r="N220" s="51">
        <v>5.52</v>
      </c>
      <c r="O220" s="51">
        <v>0.12</v>
      </c>
      <c r="P220" s="51">
        <f>N220*SUMIF('Прайс цен'!Q:Q,M220,'Прайс цен'!S:S)</f>
        <v>104.88</v>
      </c>
      <c r="Q220" s="51">
        <f t="shared" si="15"/>
        <v>5.3999999999999995</v>
      </c>
      <c r="R220" s="146"/>
      <c r="S220" s="51"/>
      <c r="T220" s="51"/>
      <c r="U220" s="51">
        <f>S220*SUMIF('Прайс цен'!Q:Q,R220,'Прайс цен'!S:S)</f>
        <v>0</v>
      </c>
      <c r="V220" s="51">
        <f t="shared" si="16"/>
        <v>0</v>
      </c>
      <c r="W220" s="146"/>
      <c r="X220" s="51"/>
      <c r="Y220" s="51"/>
      <c r="Z220" s="51">
        <f>X220*SUMIF('Прайс цен'!Q:Q,W220,'Прайс цен'!S:S)</f>
        <v>0</v>
      </c>
      <c r="AA220" s="64">
        <f t="shared" si="17"/>
        <v>0</v>
      </c>
      <c r="AB220" s="69">
        <f t="shared" si="18"/>
        <v>104.88</v>
      </c>
      <c r="AC220" s="70">
        <f t="shared" si="19"/>
        <v>5.3999999999999995</v>
      </c>
      <c r="AD220" s="83"/>
      <c r="AE220" s="83"/>
      <c r="AF220" s="83"/>
      <c r="AG220" s="83"/>
    </row>
    <row r="221" spans="1:33" ht="13.5" customHeight="1">
      <c r="A221" s="53" t="s">
        <v>211</v>
      </c>
      <c r="B221" s="142"/>
      <c r="C221" s="51">
        <f>SUMIF('Прайс цен'!B:B,B221,'Прайс цен'!D:D)+SUMIF('передел арм.шипов'!B:B,B221,'передел арм.шипов'!L:M)</f>
        <v>0</v>
      </c>
      <c r="D221" s="51">
        <f>SUMIF('Прайс цен'!B:B,B221,'Прайс цен'!E:E)+SUMIF('передел арм.шипов'!B:B,B221,'передел арм.шипов'!M:M)</f>
        <v>0</v>
      </c>
      <c r="E221" s="145"/>
      <c r="F221" s="52"/>
      <c r="G221" s="51"/>
      <c r="H221" s="51"/>
      <c r="I221" s="145"/>
      <c r="J221" s="52"/>
      <c r="K221" s="51"/>
      <c r="L221" s="51"/>
      <c r="M221" s="146" t="s">
        <v>381</v>
      </c>
      <c r="N221" s="51">
        <v>8.78</v>
      </c>
      <c r="O221" s="51">
        <v>0.28</v>
      </c>
      <c r="P221" s="51">
        <f>N221*SUMIF('Прайс цен'!Q:Q,M221,'Прайс цен'!S:S)</f>
        <v>166.82</v>
      </c>
      <c r="Q221" s="51">
        <f t="shared" si="15"/>
        <v>8.5</v>
      </c>
      <c r="R221" s="146"/>
      <c r="S221" s="51"/>
      <c r="T221" s="51"/>
      <c r="U221" s="51">
        <f>S221*SUMIF('Прайс цен'!Q:Q,R221,'Прайс цен'!S:S)</f>
        <v>0</v>
      </c>
      <c r="V221" s="51">
        <f t="shared" si="16"/>
        <v>0</v>
      </c>
      <c r="W221" s="146" t="s">
        <v>382</v>
      </c>
      <c r="X221" s="51">
        <v>3.77</v>
      </c>
      <c r="Y221" s="51">
        <v>0.12</v>
      </c>
      <c r="Z221" s="51">
        <f>X221*SUMIF('Прайс цен'!Q:Q,W221,'Прайс цен'!S:S)</f>
        <v>3.1290999999999998</v>
      </c>
      <c r="AA221" s="64">
        <f t="shared" si="17"/>
        <v>3.65</v>
      </c>
      <c r="AB221" s="69">
        <f t="shared" si="18"/>
        <v>169.9491</v>
      </c>
      <c r="AC221" s="70">
        <f t="shared" si="19"/>
        <v>12.15</v>
      </c>
      <c r="AD221" s="83"/>
      <c r="AE221" s="83"/>
      <c r="AF221" s="83"/>
      <c r="AG221" s="83"/>
    </row>
    <row r="222" spans="1:33" ht="13.5" customHeight="1">
      <c r="A222" s="53" t="s">
        <v>210</v>
      </c>
      <c r="B222" s="142"/>
      <c r="C222" s="51">
        <f>SUMIF('Прайс цен'!B:B,B222,'Прайс цен'!D:D)+SUMIF('передел арм.шипов'!B:B,B222,'передел арм.шипов'!L:M)</f>
        <v>0</v>
      </c>
      <c r="D222" s="51">
        <f>SUMIF('Прайс цен'!B:B,B222,'Прайс цен'!E:E)+SUMIF('передел арм.шипов'!B:B,B222,'передел арм.шипов'!M:M)</f>
        <v>0</v>
      </c>
      <c r="E222" s="145"/>
      <c r="F222" s="52"/>
      <c r="G222" s="51"/>
      <c r="H222" s="51"/>
      <c r="I222" s="145"/>
      <c r="J222" s="52"/>
      <c r="K222" s="51"/>
      <c r="L222" s="51"/>
      <c r="M222" s="146" t="s">
        <v>381</v>
      </c>
      <c r="N222" s="51">
        <v>10.48</v>
      </c>
      <c r="O222" s="51">
        <v>0.33</v>
      </c>
      <c r="P222" s="51">
        <f>N222*SUMIF('Прайс цен'!Q:Q,M222,'Прайс цен'!S:S)</f>
        <v>199.12</v>
      </c>
      <c r="Q222" s="51">
        <f t="shared" si="15"/>
        <v>10.15</v>
      </c>
      <c r="R222" s="146"/>
      <c r="S222" s="51"/>
      <c r="T222" s="51"/>
      <c r="U222" s="51">
        <f>S222*SUMIF('Прайс цен'!Q:Q,R222,'Прайс цен'!S:S)</f>
        <v>0</v>
      </c>
      <c r="V222" s="51">
        <f t="shared" si="16"/>
        <v>0</v>
      </c>
      <c r="W222" s="146" t="s">
        <v>382</v>
      </c>
      <c r="X222" s="51">
        <v>4.35</v>
      </c>
      <c r="Y222" s="51">
        <v>0.14</v>
      </c>
      <c r="Z222" s="51">
        <f>X222*SUMIF('Прайс цен'!Q:Q,W222,'Прайс цен'!S:S)</f>
        <v>3.6104999999999996</v>
      </c>
      <c r="AA222" s="64">
        <f t="shared" si="17"/>
        <v>4.21</v>
      </c>
      <c r="AB222" s="69">
        <f t="shared" si="18"/>
        <v>202.7305</v>
      </c>
      <c r="AC222" s="70">
        <f t="shared" si="19"/>
        <v>14.36</v>
      </c>
      <c r="AD222" s="83"/>
      <c r="AE222" s="83"/>
      <c r="AF222" s="83"/>
      <c r="AG222" s="83"/>
    </row>
    <row r="223" spans="1:33" ht="13.5" customHeight="1">
      <c r="A223" s="53" t="s">
        <v>95</v>
      </c>
      <c r="B223" s="142"/>
      <c r="C223" s="51">
        <f>SUMIF('Прайс цен'!B:B,B223,'Прайс цен'!D:D)+SUMIF('передел арм.шипов'!B:B,B223,'передел арм.шипов'!L:M)</f>
        <v>0</v>
      </c>
      <c r="D223" s="51">
        <f>SUMIF('Прайс цен'!B:B,B223,'Прайс цен'!E:E)+SUMIF('передел арм.шипов'!B:B,B223,'передел арм.шипов'!M:M)</f>
        <v>0</v>
      </c>
      <c r="E223" s="145"/>
      <c r="F223" s="52"/>
      <c r="G223" s="51"/>
      <c r="H223" s="51"/>
      <c r="I223" s="145"/>
      <c r="J223" s="52"/>
      <c r="K223" s="51"/>
      <c r="L223" s="51"/>
      <c r="M223" s="146"/>
      <c r="N223" s="51"/>
      <c r="O223" s="51"/>
      <c r="P223" s="51">
        <f>N223*SUMIF('Прайс цен'!Q:Q,M223,'Прайс цен'!S:S)</f>
        <v>0</v>
      </c>
      <c r="Q223" s="51">
        <f t="shared" si="15"/>
        <v>0</v>
      </c>
      <c r="R223" s="146"/>
      <c r="S223" s="51"/>
      <c r="T223" s="51"/>
      <c r="U223" s="51">
        <f>S223*SUMIF('Прайс цен'!Q:Q,R223,'Прайс цен'!S:S)</f>
        <v>0</v>
      </c>
      <c r="V223" s="51">
        <f t="shared" si="16"/>
        <v>0</v>
      </c>
      <c r="W223" s="146"/>
      <c r="X223" s="51"/>
      <c r="Y223" s="51"/>
      <c r="Z223" s="51">
        <f>X223*SUMIF('Прайс цен'!Q:Q,W223,'Прайс цен'!S:S)</f>
        <v>0</v>
      </c>
      <c r="AA223" s="64">
        <f t="shared" si="17"/>
        <v>0</v>
      </c>
      <c r="AB223" s="69">
        <f t="shared" si="18"/>
        <v>0</v>
      </c>
      <c r="AC223" s="70">
        <f t="shared" si="19"/>
        <v>0</v>
      </c>
      <c r="AD223" s="83"/>
      <c r="AE223" s="83"/>
      <c r="AF223" s="83"/>
      <c r="AG223" s="83"/>
    </row>
    <row r="224" spans="1:33" ht="13.5" customHeight="1">
      <c r="A224" s="53" t="s">
        <v>96</v>
      </c>
      <c r="B224" s="142"/>
      <c r="C224" s="51">
        <f>SUMIF('Прайс цен'!B:B,B224,'Прайс цен'!D:D)+SUMIF('передел арм.шипов'!B:B,B224,'передел арм.шипов'!L:M)</f>
        <v>0</v>
      </c>
      <c r="D224" s="51">
        <f>SUMIF('Прайс цен'!B:B,B224,'Прайс цен'!E:E)+SUMIF('передел арм.шипов'!B:B,B224,'передел арм.шипов'!M:M)</f>
        <v>0</v>
      </c>
      <c r="E224" s="145"/>
      <c r="F224" s="52"/>
      <c r="G224" s="51"/>
      <c r="H224" s="51"/>
      <c r="I224" s="145"/>
      <c r="J224" s="52"/>
      <c r="K224" s="51"/>
      <c r="L224" s="51"/>
      <c r="M224" s="146"/>
      <c r="N224" s="51"/>
      <c r="O224" s="51"/>
      <c r="P224" s="51">
        <f>N224*SUMIF('Прайс цен'!Q:Q,M224,'Прайс цен'!S:S)</f>
        <v>0</v>
      </c>
      <c r="Q224" s="51">
        <f t="shared" si="15"/>
        <v>0</v>
      </c>
      <c r="R224" s="146"/>
      <c r="S224" s="51"/>
      <c r="T224" s="51"/>
      <c r="U224" s="51">
        <f>S224*SUMIF('Прайс цен'!Q:Q,R224,'Прайс цен'!S:S)</f>
        <v>0</v>
      </c>
      <c r="V224" s="51">
        <f t="shared" si="16"/>
        <v>0</v>
      </c>
      <c r="W224" s="146"/>
      <c r="X224" s="51"/>
      <c r="Y224" s="51"/>
      <c r="Z224" s="51">
        <f>X224*SUMIF('Прайс цен'!Q:Q,W224,'Прайс цен'!S:S)</f>
        <v>0</v>
      </c>
      <c r="AA224" s="64">
        <f t="shared" si="17"/>
        <v>0</v>
      </c>
      <c r="AB224" s="69">
        <f t="shared" si="18"/>
        <v>0</v>
      </c>
      <c r="AC224" s="70">
        <f t="shared" si="19"/>
        <v>0</v>
      </c>
      <c r="AD224" s="83"/>
      <c r="AE224" s="83"/>
      <c r="AF224" s="83"/>
      <c r="AG224" s="83"/>
    </row>
    <row r="225" spans="1:33" ht="13.5" customHeight="1">
      <c r="A225" s="53" t="s">
        <v>97</v>
      </c>
      <c r="B225" s="142"/>
      <c r="C225" s="51">
        <f>SUMIF('Прайс цен'!B:B,B225,'Прайс цен'!D:D)+SUMIF('передел арм.шипов'!B:B,B225,'передел арм.шипов'!L:M)</f>
        <v>0</v>
      </c>
      <c r="D225" s="51">
        <f>SUMIF('Прайс цен'!B:B,B225,'Прайс цен'!E:E)+SUMIF('передел арм.шипов'!B:B,B225,'передел арм.шипов'!M:M)</f>
        <v>0</v>
      </c>
      <c r="E225" s="145"/>
      <c r="F225" s="52"/>
      <c r="G225" s="51"/>
      <c r="H225" s="51"/>
      <c r="I225" s="145"/>
      <c r="J225" s="52"/>
      <c r="K225" s="51"/>
      <c r="L225" s="51"/>
      <c r="M225" s="146"/>
      <c r="N225" s="51"/>
      <c r="O225" s="51"/>
      <c r="P225" s="51">
        <f>N225*SUMIF('Прайс цен'!Q:Q,M225,'Прайс цен'!S:S)</f>
        <v>0</v>
      </c>
      <c r="Q225" s="51">
        <f t="shared" si="15"/>
        <v>0</v>
      </c>
      <c r="R225" s="146"/>
      <c r="S225" s="51"/>
      <c r="T225" s="51"/>
      <c r="U225" s="51">
        <f>S225*SUMIF('Прайс цен'!Q:Q,R225,'Прайс цен'!S:S)</f>
        <v>0</v>
      </c>
      <c r="V225" s="51">
        <f t="shared" si="16"/>
        <v>0</v>
      </c>
      <c r="W225" s="146"/>
      <c r="X225" s="51"/>
      <c r="Y225" s="51"/>
      <c r="Z225" s="51">
        <f>X225*SUMIF('Прайс цен'!Q:Q,W225,'Прайс цен'!S:S)</f>
        <v>0</v>
      </c>
      <c r="AA225" s="64">
        <f t="shared" si="17"/>
        <v>0</v>
      </c>
      <c r="AB225" s="69">
        <f t="shared" si="18"/>
        <v>0</v>
      </c>
      <c r="AC225" s="70">
        <f t="shared" si="19"/>
        <v>0</v>
      </c>
      <c r="AD225" s="83"/>
      <c r="AE225" s="83"/>
      <c r="AF225" s="83"/>
      <c r="AG225" s="83"/>
    </row>
    <row r="226" spans="1:33" ht="13.5" customHeight="1">
      <c r="A226" s="53" t="s">
        <v>166</v>
      </c>
      <c r="B226" s="142"/>
      <c r="C226" s="51">
        <f>SUMIF('Прайс цен'!B:B,B226,'Прайс цен'!D:D)+SUMIF('передел арм.шипов'!B:B,B226,'передел арм.шипов'!L:M)</f>
        <v>0</v>
      </c>
      <c r="D226" s="51">
        <f>SUMIF('Прайс цен'!B:B,B226,'Прайс цен'!E:E)+SUMIF('передел арм.шипов'!B:B,B226,'передел арм.шипов'!M:M)</f>
        <v>0</v>
      </c>
      <c r="E226" s="145"/>
      <c r="F226" s="52"/>
      <c r="G226" s="51"/>
      <c r="H226" s="51"/>
      <c r="I226" s="145"/>
      <c r="J226" s="52"/>
      <c r="K226" s="51"/>
      <c r="L226" s="51"/>
      <c r="M226" s="146"/>
      <c r="N226" s="51"/>
      <c r="O226" s="51"/>
      <c r="P226" s="51">
        <f>N226*SUMIF('Прайс цен'!Q:Q,M226,'Прайс цен'!S:S)</f>
        <v>0</v>
      </c>
      <c r="Q226" s="51">
        <f t="shared" si="15"/>
        <v>0</v>
      </c>
      <c r="R226" s="146"/>
      <c r="S226" s="51"/>
      <c r="T226" s="51"/>
      <c r="U226" s="51">
        <f>S226*SUMIF('Прайс цен'!Q:Q,R226,'Прайс цен'!S:S)</f>
        <v>0</v>
      </c>
      <c r="V226" s="51">
        <f t="shared" si="16"/>
        <v>0</v>
      </c>
      <c r="W226" s="146"/>
      <c r="X226" s="51"/>
      <c r="Y226" s="51"/>
      <c r="Z226" s="51">
        <f>X226*SUMIF('Прайс цен'!Q:Q,W226,'Прайс цен'!S:S)</f>
        <v>0</v>
      </c>
      <c r="AA226" s="64">
        <f t="shared" si="17"/>
        <v>0</v>
      </c>
      <c r="AB226" s="69">
        <f t="shared" si="18"/>
        <v>0</v>
      </c>
      <c r="AC226" s="70">
        <f t="shared" si="19"/>
        <v>0</v>
      </c>
      <c r="AD226" s="83"/>
      <c r="AE226" s="83"/>
      <c r="AF226" s="83"/>
      <c r="AG226" s="83"/>
    </row>
    <row r="227" spans="1:33" ht="13.5" customHeight="1">
      <c r="A227" s="53" t="s">
        <v>167</v>
      </c>
      <c r="B227" s="142"/>
      <c r="C227" s="51">
        <f>SUMIF('Прайс цен'!B:B,B227,'Прайс цен'!D:D)+SUMIF('передел арм.шипов'!B:B,B227,'передел арм.шипов'!L:M)</f>
        <v>0</v>
      </c>
      <c r="D227" s="51">
        <f>SUMIF('Прайс цен'!B:B,B227,'Прайс цен'!E:E)+SUMIF('передел арм.шипов'!B:B,B227,'передел арм.шипов'!M:M)</f>
        <v>0</v>
      </c>
      <c r="E227" s="145"/>
      <c r="F227" s="52"/>
      <c r="G227" s="51"/>
      <c r="H227" s="51"/>
      <c r="I227" s="145"/>
      <c r="J227" s="52"/>
      <c r="K227" s="51"/>
      <c r="L227" s="51"/>
      <c r="M227" s="146"/>
      <c r="N227" s="51"/>
      <c r="O227" s="51"/>
      <c r="P227" s="51">
        <f>N227*SUMIF('Прайс цен'!Q:Q,M227,'Прайс цен'!S:S)</f>
        <v>0</v>
      </c>
      <c r="Q227" s="51">
        <f t="shared" si="15"/>
        <v>0</v>
      </c>
      <c r="R227" s="146"/>
      <c r="S227" s="51"/>
      <c r="T227" s="51"/>
      <c r="U227" s="51">
        <f>S227*SUMIF('Прайс цен'!Q:Q,R227,'Прайс цен'!S:S)</f>
        <v>0</v>
      </c>
      <c r="V227" s="51">
        <f t="shared" si="16"/>
        <v>0</v>
      </c>
      <c r="W227" s="146"/>
      <c r="X227" s="51"/>
      <c r="Y227" s="51"/>
      <c r="Z227" s="51">
        <f>X227*SUMIF('Прайс цен'!Q:Q,W227,'Прайс цен'!S:S)</f>
        <v>0</v>
      </c>
      <c r="AA227" s="64">
        <f t="shared" si="17"/>
        <v>0</v>
      </c>
      <c r="AB227" s="69">
        <f t="shared" si="18"/>
        <v>0</v>
      </c>
      <c r="AC227" s="70">
        <f t="shared" si="19"/>
        <v>0</v>
      </c>
      <c r="AD227" s="83"/>
      <c r="AE227" s="83"/>
      <c r="AF227" s="83"/>
      <c r="AG227" s="83"/>
    </row>
    <row r="228" spans="1:33" ht="13.5" customHeight="1">
      <c r="A228" s="53" t="s">
        <v>6</v>
      </c>
      <c r="B228" s="142"/>
      <c r="C228" s="51">
        <f>SUMIF('Прайс цен'!B:B,B228,'Прайс цен'!D:D)+SUMIF('передел арм.шипов'!B:B,B228,'передел арм.шипов'!L:M)</f>
        <v>0</v>
      </c>
      <c r="D228" s="51">
        <f>SUMIF('Прайс цен'!B:B,B228,'Прайс цен'!E:E)+SUMIF('передел арм.шипов'!B:B,B228,'передел арм.шипов'!M:M)</f>
        <v>0</v>
      </c>
      <c r="E228" s="145"/>
      <c r="F228" s="52"/>
      <c r="G228" s="51"/>
      <c r="H228" s="51"/>
      <c r="I228" s="145"/>
      <c r="J228" s="52"/>
      <c r="K228" s="51"/>
      <c r="L228" s="51"/>
      <c r="M228" s="146"/>
      <c r="N228" s="51"/>
      <c r="O228" s="51"/>
      <c r="P228" s="51">
        <f>N228*SUMIF('Прайс цен'!Q:Q,M228,'Прайс цен'!S:S)</f>
        <v>0</v>
      </c>
      <c r="Q228" s="51">
        <f t="shared" si="15"/>
        <v>0</v>
      </c>
      <c r="R228" s="146"/>
      <c r="S228" s="51"/>
      <c r="T228" s="51"/>
      <c r="U228" s="51">
        <f>S228*SUMIF('Прайс цен'!Q:Q,R228,'Прайс цен'!S:S)</f>
        <v>0</v>
      </c>
      <c r="V228" s="51">
        <f t="shared" si="16"/>
        <v>0</v>
      </c>
      <c r="W228" s="146"/>
      <c r="X228" s="51"/>
      <c r="Y228" s="51"/>
      <c r="Z228" s="51">
        <f>X228*SUMIF('Прайс цен'!Q:Q,W228,'Прайс цен'!S:S)</f>
        <v>0</v>
      </c>
      <c r="AA228" s="64">
        <f t="shared" si="17"/>
        <v>0</v>
      </c>
      <c r="AB228" s="69">
        <f t="shared" si="18"/>
        <v>0</v>
      </c>
      <c r="AC228" s="70">
        <f t="shared" si="19"/>
        <v>0</v>
      </c>
      <c r="AD228" s="83"/>
      <c r="AE228" s="83"/>
      <c r="AF228" s="83"/>
      <c r="AG228" s="83"/>
    </row>
    <row r="229" spans="1:33" ht="13.5" customHeight="1">
      <c r="A229" s="53" t="s">
        <v>7</v>
      </c>
      <c r="B229" s="142"/>
      <c r="C229" s="51">
        <f>SUMIF('Прайс цен'!B:B,B229,'Прайс цен'!D:D)+SUMIF('передел арм.шипов'!B:B,B229,'передел арм.шипов'!L:M)</f>
        <v>0</v>
      </c>
      <c r="D229" s="51">
        <f>SUMIF('Прайс цен'!B:B,B229,'Прайс цен'!E:E)+SUMIF('передел арм.шипов'!B:B,B229,'передел арм.шипов'!M:M)</f>
        <v>0</v>
      </c>
      <c r="E229" s="145"/>
      <c r="F229" s="52"/>
      <c r="G229" s="51"/>
      <c r="H229" s="51"/>
      <c r="I229" s="145"/>
      <c r="J229" s="52"/>
      <c r="K229" s="51"/>
      <c r="L229" s="51"/>
      <c r="M229" s="146"/>
      <c r="N229" s="51"/>
      <c r="O229" s="51"/>
      <c r="P229" s="51">
        <f>N229*SUMIF('Прайс цен'!Q:Q,M229,'Прайс цен'!S:S)</f>
        <v>0</v>
      </c>
      <c r="Q229" s="51">
        <f t="shared" si="15"/>
        <v>0</v>
      </c>
      <c r="R229" s="146"/>
      <c r="S229" s="51"/>
      <c r="T229" s="51"/>
      <c r="U229" s="51">
        <f>S229*SUMIF('Прайс цен'!Q:Q,R229,'Прайс цен'!S:S)</f>
        <v>0</v>
      </c>
      <c r="V229" s="51">
        <f t="shared" si="16"/>
        <v>0</v>
      </c>
      <c r="W229" s="146"/>
      <c r="X229" s="51"/>
      <c r="Y229" s="51"/>
      <c r="Z229" s="51">
        <f>X229*SUMIF('Прайс цен'!Q:Q,W229,'Прайс цен'!S:S)</f>
        <v>0</v>
      </c>
      <c r="AA229" s="64">
        <f t="shared" si="17"/>
        <v>0</v>
      </c>
      <c r="AB229" s="69">
        <f t="shared" si="18"/>
        <v>0</v>
      </c>
      <c r="AC229" s="70">
        <f t="shared" si="19"/>
        <v>0</v>
      </c>
      <c r="AD229" s="83"/>
      <c r="AE229" s="83"/>
      <c r="AF229" s="83"/>
      <c r="AG229" s="83"/>
    </row>
    <row r="230" spans="1:33" ht="13.5" customHeight="1">
      <c r="A230" s="53" t="s">
        <v>8</v>
      </c>
      <c r="B230" s="142"/>
      <c r="C230" s="51">
        <f>SUMIF('Прайс цен'!B:B,B230,'Прайс цен'!D:D)+SUMIF('передел арм.шипов'!B:B,B230,'передел арм.шипов'!L:M)</f>
        <v>0</v>
      </c>
      <c r="D230" s="51">
        <f>SUMIF('Прайс цен'!B:B,B230,'Прайс цен'!E:E)+SUMIF('передел арм.шипов'!B:B,B230,'передел арм.шипов'!M:M)</f>
        <v>0</v>
      </c>
      <c r="E230" s="145"/>
      <c r="F230" s="52"/>
      <c r="G230" s="51"/>
      <c r="H230" s="51"/>
      <c r="I230" s="145"/>
      <c r="J230" s="52"/>
      <c r="K230" s="51"/>
      <c r="L230" s="51"/>
      <c r="M230" s="146"/>
      <c r="N230" s="51"/>
      <c r="O230" s="51"/>
      <c r="P230" s="51">
        <f>N230*SUMIF('Прайс цен'!Q:Q,M230,'Прайс цен'!S:S)</f>
        <v>0</v>
      </c>
      <c r="Q230" s="51">
        <f t="shared" si="15"/>
        <v>0</v>
      </c>
      <c r="R230" s="146"/>
      <c r="S230" s="51"/>
      <c r="T230" s="51"/>
      <c r="U230" s="51">
        <f>S230*SUMIF('Прайс цен'!Q:Q,R230,'Прайс цен'!S:S)</f>
        <v>0</v>
      </c>
      <c r="V230" s="51">
        <f t="shared" si="16"/>
        <v>0</v>
      </c>
      <c r="W230" s="146"/>
      <c r="X230" s="51"/>
      <c r="Y230" s="51"/>
      <c r="Z230" s="51">
        <f>X230*SUMIF('Прайс цен'!Q:Q,W230,'Прайс цен'!S:S)</f>
        <v>0</v>
      </c>
      <c r="AA230" s="64">
        <f t="shared" si="17"/>
        <v>0</v>
      </c>
      <c r="AB230" s="69">
        <f t="shared" si="18"/>
        <v>0</v>
      </c>
      <c r="AC230" s="70">
        <f t="shared" si="19"/>
        <v>0</v>
      </c>
      <c r="AD230" s="83"/>
      <c r="AE230" s="83"/>
      <c r="AF230" s="83"/>
      <c r="AG230" s="83"/>
    </row>
    <row r="231" spans="1:33" ht="13.5" customHeight="1">
      <c r="A231" s="53" t="s">
        <v>9</v>
      </c>
      <c r="B231" s="142"/>
      <c r="C231" s="51">
        <f>SUMIF('Прайс цен'!B:B,B231,'Прайс цен'!D:D)+SUMIF('передел арм.шипов'!B:B,B231,'передел арм.шипов'!L:M)</f>
        <v>0</v>
      </c>
      <c r="D231" s="51">
        <f>SUMIF('Прайс цен'!B:B,B231,'Прайс цен'!E:E)+SUMIF('передел арм.шипов'!B:B,B231,'передел арм.шипов'!M:M)</f>
        <v>0</v>
      </c>
      <c r="E231" s="145"/>
      <c r="F231" s="52"/>
      <c r="G231" s="51"/>
      <c r="H231" s="51"/>
      <c r="I231" s="145"/>
      <c r="J231" s="52"/>
      <c r="K231" s="51"/>
      <c r="L231" s="51"/>
      <c r="M231" s="146"/>
      <c r="N231" s="51"/>
      <c r="O231" s="51"/>
      <c r="P231" s="51">
        <f>N231*SUMIF('Прайс цен'!Q:Q,M231,'Прайс цен'!S:S)</f>
        <v>0</v>
      </c>
      <c r="Q231" s="51">
        <f t="shared" si="15"/>
        <v>0</v>
      </c>
      <c r="R231" s="146"/>
      <c r="S231" s="51"/>
      <c r="T231" s="51"/>
      <c r="U231" s="51">
        <f>S231*SUMIF('Прайс цен'!Q:Q,R231,'Прайс цен'!S:S)</f>
        <v>0</v>
      </c>
      <c r="V231" s="51">
        <f t="shared" si="16"/>
        <v>0</v>
      </c>
      <c r="W231" s="146"/>
      <c r="X231" s="51"/>
      <c r="Y231" s="51"/>
      <c r="Z231" s="51">
        <f>X231*SUMIF('Прайс цен'!Q:Q,W231,'Прайс цен'!S:S)</f>
        <v>0</v>
      </c>
      <c r="AA231" s="64">
        <f t="shared" si="17"/>
        <v>0</v>
      </c>
      <c r="AB231" s="69">
        <f t="shared" si="18"/>
        <v>0</v>
      </c>
      <c r="AC231" s="70">
        <f t="shared" si="19"/>
        <v>0</v>
      </c>
      <c r="AD231" s="83"/>
      <c r="AE231" s="83"/>
      <c r="AF231" s="83"/>
      <c r="AG231" s="83"/>
    </row>
    <row r="232" spans="1:33" ht="13.5" customHeight="1">
      <c r="A232" s="53" t="s">
        <v>249</v>
      </c>
      <c r="B232" s="142"/>
      <c r="C232" s="51">
        <f>SUMIF('Прайс цен'!B:B,B232,'Прайс цен'!D:D)+SUMIF('передел арм.шипов'!B:B,B232,'передел арм.шипов'!L:M)</f>
        <v>0</v>
      </c>
      <c r="D232" s="51">
        <f>SUMIF('Прайс цен'!B:B,B232,'Прайс цен'!E:E)+SUMIF('передел арм.шипов'!B:B,B232,'передел арм.шипов'!M:M)</f>
        <v>0</v>
      </c>
      <c r="E232" s="145"/>
      <c r="F232" s="52"/>
      <c r="G232" s="51"/>
      <c r="H232" s="51"/>
      <c r="I232" s="145"/>
      <c r="J232" s="52"/>
      <c r="K232" s="51"/>
      <c r="L232" s="51"/>
      <c r="M232" s="146"/>
      <c r="N232" s="51"/>
      <c r="O232" s="51"/>
      <c r="P232" s="51">
        <f>N232*SUMIF('Прайс цен'!Q:Q,M232,'Прайс цен'!S:S)</f>
        <v>0</v>
      </c>
      <c r="Q232" s="51">
        <f t="shared" si="15"/>
        <v>0</v>
      </c>
      <c r="R232" s="146" t="s">
        <v>378</v>
      </c>
      <c r="S232" s="51">
        <v>1.77</v>
      </c>
      <c r="T232" s="51">
        <v>0.04</v>
      </c>
      <c r="U232" s="51">
        <f>S232*SUMIF('Прайс цен'!Q:Q,R232,'Прайс цен'!S:S)</f>
        <v>2.301</v>
      </c>
      <c r="V232" s="51">
        <f t="shared" si="16"/>
        <v>1.73</v>
      </c>
      <c r="W232" s="146" t="s">
        <v>382</v>
      </c>
      <c r="X232" s="51">
        <v>0.95</v>
      </c>
      <c r="Y232" s="51">
        <v>0.03</v>
      </c>
      <c r="Z232" s="51">
        <f>X232*SUMIF('Прайс цен'!Q:Q,W232,'Прайс цен'!S:S)</f>
        <v>0.7885</v>
      </c>
      <c r="AA232" s="64">
        <f t="shared" si="17"/>
        <v>0.9199999999999999</v>
      </c>
      <c r="AB232" s="69">
        <f t="shared" si="18"/>
        <v>3.0895</v>
      </c>
      <c r="AC232" s="70">
        <f t="shared" si="19"/>
        <v>2.65</v>
      </c>
      <c r="AD232" s="83"/>
      <c r="AE232" s="83"/>
      <c r="AF232" s="83"/>
      <c r="AG232" s="83"/>
    </row>
    <row r="233" spans="1:33" ht="13.5" customHeight="1">
      <c r="A233" s="53" t="s">
        <v>250</v>
      </c>
      <c r="B233" s="142"/>
      <c r="C233" s="51">
        <f>SUMIF('Прайс цен'!B:B,B233,'Прайс цен'!D:D)+SUMIF('передел арм.шипов'!B:B,B233,'передел арм.шипов'!L:M)</f>
        <v>0</v>
      </c>
      <c r="D233" s="51">
        <f>SUMIF('Прайс цен'!B:B,B233,'Прайс цен'!E:E)+SUMIF('передел арм.шипов'!B:B,B233,'передел арм.шипов'!M:M)</f>
        <v>0</v>
      </c>
      <c r="E233" s="145"/>
      <c r="F233" s="52"/>
      <c r="G233" s="51"/>
      <c r="H233" s="51"/>
      <c r="I233" s="145"/>
      <c r="J233" s="52"/>
      <c r="K233" s="51"/>
      <c r="L233" s="51"/>
      <c r="M233" s="146" t="s">
        <v>381</v>
      </c>
      <c r="N233" s="51">
        <v>1.12</v>
      </c>
      <c r="O233" s="51">
        <v>0.12</v>
      </c>
      <c r="P233" s="51">
        <f>N233*SUMIF('Прайс цен'!Q:Q,M233,'Прайс цен'!S:S)</f>
        <v>21.28</v>
      </c>
      <c r="Q233" s="51">
        <f t="shared" si="15"/>
        <v>1</v>
      </c>
      <c r="R233" s="146"/>
      <c r="S233" s="51"/>
      <c r="T233" s="51"/>
      <c r="U233" s="51">
        <f>S233*SUMIF('Прайс цен'!Q:Q,R233,'Прайс цен'!S:S)</f>
        <v>0</v>
      </c>
      <c r="V233" s="51">
        <f t="shared" si="16"/>
        <v>0</v>
      </c>
      <c r="W233" s="146"/>
      <c r="X233" s="51"/>
      <c r="Y233" s="51"/>
      <c r="Z233" s="51">
        <f>X233*SUMIF('Прайс цен'!Q:Q,W233,'Прайс цен'!S:S)</f>
        <v>0</v>
      </c>
      <c r="AA233" s="64">
        <f t="shared" si="17"/>
        <v>0</v>
      </c>
      <c r="AB233" s="69">
        <f t="shared" si="18"/>
        <v>21.28</v>
      </c>
      <c r="AC233" s="70">
        <f t="shared" si="19"/>
        <v>1</v>
      </c>
      <c r="AD233" s="83"/>
      <c r="AE233" s="83"/>
      <c r="AF233" s="83"/>
      <c r="AG233" s="83"/>
    </row>
    <row r="234" spans="1:33" ht="13.5" customHeight="1">
      <c r="A234" s="53" t="s">
        <v>315</v>
      </c>
      <c r="B234" s="142"/>
      <c r="C234" s="51">
        <f>SUMIF('Прайс цен'!B:B,B234,'Прайс цен'!D:D)+SUMIF('передел арм.шипов'!B:B,B234,'передел арм.шипов'!L:M)</f>
        <v>0</v>
      </c>
      <c r="D234" s="51">
        <f>SUMIF('Прайс цен'!B:B,B234,'Прайс цен'!E:E)+SUMIF('передел арм.шипов'!B:B,B234,'передел арм.шипов'!M:M)</f>
        <v>0</v>
      </c>
      <c r="E234" s="145"/>
      <c r="F234" s="52"/>
      <c r="G234" s="51"/>
      <c r="H234" s="51"/>
      <c r="I234" s="145"/>
      <c r="J234" s="52"/>
      <c r="K234" s="51"/>
      <c r="L234" s="51"/>
      <c r="M234" s="146"/>
      <c r="N234" s="51"/>
      <c r="O234" s="51"/>
      <c r="P234" s="51">
        <f>N234*SUMIF('Прайс цен'!Q:Q,M234,'Прайс цен'!S:S)</f>
        <v>0</v>
      </c>
      <c r="Q234" s="51">
        <f t="shared" si="15"/>
        <v>0</v>
      </c>
      <c r="R234" s="146" t="s">
        <v>376</v>
      </c>
      <c r="S234" s="51">
        <v>3.55</v>
      </c>
      <c r="T234" s="51">
        <v>0.04</v>
      </c>
      <c r="U234" s="51">
        <f>S234*SUMIF('Прайс цен'!Q:Q,R234,'Прайс цен'!S:S)</f>
        <v>13.489999999999998</v>
      </c>
      <c r="V234" s="51">
        <f t="shared" si="16"/>
        <v>3.51</v>
      </c>
      <c r="W234" s="146" t="s">
        <v>382</v>
      </c>
      <c r="X234" s="51">
        <v>1.91</v>
      </c>
      <c r="Y234" s="51">
        <v>0.03</v>
      </c>
      <c r="Z234" s="51">
        <f>X234*SUMIF('Прайс цен'!Q:Q,W234,'Прайс цен'!S:S)</f>
        <v>1.5853</v>
      </c>
      <c r="AA234" s="64">
        <f t="shared" si="17"/>
        <v>1.88</v>
      </c>
      <c r="AB234" s="69">
        <f t="shared" si="18"/>
        <v>15.075299999999999</v>
      </c>
      <c r="AC234" s="70">
        <f t="shared" si="19"/>
        <v>5.39</v>
      </c>
      <c r="AD234" s="83"/>
      <c r="AE234" s="83"/>
      <c r="AF234" s="83"/>
      <c r="AG234" s="83"/>
    </row>
    <row r="235" spans="1:33" ht="13.5" customHeight="1">
      <c r="A235" s="53" t="s">
        <v>323</v>
      </c>
      <c r="B235" s="142"/>
      <c r="C235" s="51">
        <f>SUMIF('Прайс цен'!B:B,B235,'Прайс цен'!D:D)+SUMIF('передел арм.шипов'!B:B,B235,'передел арм.шипов'!L:M)</f>
        <v>0</v>
      </c>
      <c r="D235" s="51">
        <f>SUMIF('Прайс цен'!B:B,B235,'Прайс цен'!E:E)+SUMIF('передел арм.шипов'!B:B,B235,'передел арм.шипов'!M:M)</f>
        <v>0</v>
      </c>
      <c r="E235" s="145"/>
      <c r="F235" s="52"/>
      <c r="G235" s="51"/>
      <c r="H235" s="51"/>
      <c r="I235" s="145"/>
      <c r="J235" s="52"/>
      <c r="K235" s="51"/>
      <c r="L235" s="51"/>
      <c r="M235" s="146"/>
      <c r="N235" s="51"/>
      <c r="O235" s="51"/>
      <c r="P235" s="51">
        <f>N235*SUMIF('Прайс цен'!Q:Q,M235,'Прайс цен'!S:S)</f>
        <v>0</v>
      </c>
      <c r="Q235" s="51">
        <f t="shared" si="15"/>
        <v>0</v>
      </c>
      <c r="R235" s="146" t="s">
        <v>376</v>
      </c>
      <c r="S235" s="51">
        <v>3.55</v>
      </c>
      <c r="T235" s="51">
        <v>0.04</v>
      </c>
      <c r="U235" s="51">
        <f>S235*SUMIF('Прайс цен'!Q:Q,R235,'Прайс цен'!S:S)</f>
        <v>13.489999999999998</v>
      </c>
      <c r="V235" s="51">
        <f t="shared" si="16"/>
        <v>3.51</v>
      </c>
      <c r="W235" s="146" t="s">
        <v>382</v>
      </c>
      <c r="X235" s="51">
        <v>1.91</v>
      </c>
      <c r="Y235" s="51">
        <v>0.03</v>
      </c>
      <c r="Z235" s="51">
        <f>X235*SUMIF('Прайс цен'!Q:Q,W235,'Прайс цен'!S:S)</f>
        <v>1.5853</v>
      </c>
      <c r="AA235" s="64">
        <f t="shared" si="17"/>
        <v>1.88</v>
      </c>
      <c r="AB235" s="69">
        <f t="shared" si="18"/>
        <v>15.075299999999999</v>
      </c>
      <c r="AC235" s="70">
        <f t="shared" si="19"/>
        <v>5.39</v>
      </c>
      <c r="AD235" s="83"/>
      <c r="AE235" s="83"/>
      <c r="AF235" s="83"/>
      <c r="AG235" s="83"/>
    </row>
    <row r="236" spans="1:35" ht="13.5" customHeight="1">
      <c r="A236" s="53" t="s">
        <v>10</v>
      </c>
      <c r="B236" s="142"/>
      <c r="C236" s="51">
        <f>SUMIF('Прайс цен'!B:B,B236,'Прайс цен'!D:D)+SUMIF('передел арм.шипов'!B:B,B236,'передел арм.шипов'!L:M)</f>
        <v>0</v>
      </c>
      <c r="D236" s="51">
        <f>SUMIF('Прайс цен'!B:B,B236,'Прайс цен'!E:E)+SUMIF('передел арм.шипов'!B:B,B236,'передел арм.шипов'!M:M)</f>
        <v>0</v>
      </c>
      <c r="E236" s="145"/>
      <c r="F236" s="52"/>
      <c r="G236" s="51"/>
      <c r="H236" s="51"/>
      <c r="I236" s="145"/>
      <c r="J236" s="52"/>
      <c r="K236" s="51"/>
      <c r="L236" s="51"/>
      <c r="M236" s="146"/>
      <c r="N236" s="51"/>
      <c r="O236" s="51"/>
      <c r="P236" s="51">
        <f>N236*SUMIF('Прайс цен'!Q:Q,M236,'Прайс цен'!S:S)</f>
        <v>0</v>
      </c>
      <c r="Q236" s="51">
        <f t="shared" si="15"/>
        <v>0</v>
      </c>
      <c r="R236" s="146" t="s">
        <v>378</v>
      </c>
      <c r="S236" s="51">
        <v>3.55</v>
      </c>
      <c r="T236" s="51">
        <v>0.04</v>
      </c>
      <c r="U236" s="51">
        <f>S236*SUMIF('Прайс цен'!Q:Q,R236,'Прайс цен'!S:S)</f>
        <v>4.615</v>
      </c>
      <c r="V236" s="51">
        <f t="shared" si="16"/>
        <v>3.51</v>
      </c>
      <c r="W236" s="146" t="s">
        <v>382</v>
      </c>
      <c r="X236" s="51">
        <v>1.91</v>
      </c>
      <c r="Y236" s="51">
        <v>0.03</v>
      </c>
      <c r="Z236" s="51">
        <f>X236*SUMIF('Прайс цен'!Q:Q,W236,'Прайс цен'!S:S)</f>
        <v>1.5853</v>
      </c>
      <c r="AA236" s="64">
        <f t="shared" si="17"/>
        <v>1.88</v>
      </c>
      <c r="AB236" s="69">
        <f t="shared" si="18"/>
        <v>6.2003</v>
      </c>
      <c r="AC236" s="70">
        <f t="shared" si="19"/>
        <v>5.39</v>
      </c>
      <c r="AD236" s="83"/>
      <c r="AE236" s="83"/>
      <c r="AF236" s="83"/>
      <c r="AG236" s="83"/>
      <c r="AH236" s="121"/>
      <c r="AI236" s="120"/>
    </row>
    <row r="237" spans="1:33" ht="15">
      <c r="A237" s="53" t="s">
        <v>98</v>
      </c>
      <c r="B237" s="142"/>
      <c r="C237" s="51">
        <f>SUMIF('Прайс цен'!B:B,B237,'Прайс цен'!D:D)+SUMIF('передел арм.шипов'!B:B,B237,'передел арм.шипов'!L:M)</f>
        <v>0</v>
      </c>
      <c r="D237" s="51">
        <f>SUMIF('Прайс цен'!B:B,B237,'Прайс цен'!E:E)+SUMIF('передел арм.шипов'!B:B,B237,'передел арм.шипов'!M:M)</f>
        <v>0</v>
      </c>
      <c r="E237" s="145"/>
      <c r="F237" s="52"/>
      <c r="G237" s="51"/>
      <c r="H237" s="51"/>
      <c r="I237" s="145"/>
      <c r="J237" s="52"/>
      <c r="K237" s="51"/>
      <c r="L237" s="51"/>
      <c r="M237" s="146"/>
      <c r="N237" s="51"/>
      <c r="O237" s="51"/>
      <c r="P237" s="51">
        <f>N237*SUMIF('Прайс цен'!Q:Q,M237,'Прайс цен'!S:S)</f>
        <v>0</v>
      </c>
      <c r="Q237" s="51">
        <f t="shared" si="15"/>
        <v>0</v>
      </c>
      <c r="R237" s="146" t="s">
        <v>378</v>
      </c>
      <c r="S237" s="51">
        <v>3.55</v>
      </c>
      <c r="T237" s="51">
        <v>0.04</v>
      </c>
      <c r="U237" s="51">
        <f>S237*SUMIF('Прайс цен'!Q:Q,R237,'Прайс цен'!S:S)</f>
        <v>4.615</v>
      </c>
      <c r="V237" s="51">
        <f t="shared" si="16"/>
        <v>3.51</v>
      </c>
      <c r="W237" s="146" t="s">
        <v>382</v>
      </c>
      <c r="X237" s="51">
        <v>1.91</v>
      </c>
      <c r="Y237" s="51">
        <v>0.03</v>
      </c>
      <c r="Z237" s="51">
        <f>X237*SUMIF('Прайс цен'!Q:Q,W237,'Прайс цен'!S:S)</f>
        <v>1.5853</v>
      </c>
      <c r="AA237" s="64">
        <f t="shared" si="17"/>
        <v>1.88</v>
      </c>
      <c r="AB237" s="69">
        <f t="shared" si="18"/>
        <v>6.2003</v>
      </c>
      <c r="AC237" s="70">
        <f t="shared" si="19"/>
        <v>5.39</v>
      </c>
      <c r="AD237" s="83"/>
      <c r="AE237" s="83"/>
      <c r="AF237" s="83"/>
      <c r="AG237" s="83"/>
    </row>
    <row r="238" spans="1:35" ht="15">
      <c r="A238" s="53" t="s">
        <v>11</v>
      </c>
      <c r="B238" s="142"/>
      <c r="C238" s="51">
        <f>SUMIF('Прайс цен'!B:B,B238,'Прайс цен'!D:D)+SUMIF('передел арм.шипов'!B:B,B238,'передел арм.шипов'!L:M)</f>
        <v>0</v>
      </c>
      <c r="D238" s="51">
        <f>SUMIF('Прайс цен'!B:B,B238,'Прайс цен'!E:E)+SUMIF('передел арм.шипов'!B:B,B238,'передел арм.шипов'!M:M)</f>
        <v>0</v>
      </c>
      <c r="E238" s="145"/>
      <c r="F238" s="52"/>
      <c r="G238" s="51"/>
      <c r="H238" s="51"/>
      <c r="I238" s="145"/>
      <c r="J238" s="52"/>
      <c r="K238" s="51"/>
      <c r="L238" s="51"/>
      <c r="M238" s="146" t="s">
        <v>381</v>
      </c>
      <c r="N238" s="51">
        <v>2.32</v>
      </c>
      <c r="O238" s="51">
        <v>0.12</v>
      </c>
      <c r="P238" s="51">
        <f>N238*SUMIF('Прайс цен'!Q:Q,M238,'Прайс цен'!S:S)</f>
        <v>44.08</v>
      </c>
      <c r="Q238" s="51">
        <f t="shared" si="15"/>
        <v>2.1999999999999997</v>
      </c>
      <c r="R238" s="146"/>
      <c r="S238" s="51"/>
      <c r="T238" s="51"/>
      <c r="U238" s="51">
        <f>S238*SUMIF('Прайс цен'!Q:Q,R238,'Прайс цен'!S:S)</f>
        <v>0</v>
      </c>
      <c r="V238" s="51">
        <f t="shared" si="16"/>
        <v>0</v>
      </c>
      <c r="W238" s="146"/>
      <c r="X238" s="51"/>
      <c r="Y238" s="51"/>
      <c r="Z238" s="51">
        <f>X238*SUMIF('Прайс цен'!Q:Q,W238,'Прайс цен'!S:S)</f>
        <v>0</v>
      </c>
      <c r="AA238" s="64">
        <f t="shared" si="17"/>
        <v>0</v>
      </c>
      <c r="AB238" s="69">
        <f t="shared" si="18"/>
        <v>44.08</v>
      </c>
      <c r="AC238" s="70">
        <f t="shared" si="19"/>
        <v>2.1999999999999997</v>
      </c>
      <c r="AD238" s="83"/>
      <c r="AE238" s="83"/>
      <c r="AF238" s="83"/>
      <c r="AG238" s="83"/>
      <c r="AH238" s="121"/>
      <c r="AI238" s="120"/>
    </row>
    <row r="239" spans="1:33" ht="15">
      <c r="A239" s="53" t="s">
        <v>219</v>
      </c>
      <c r="B239" s="142"/>
      <c r="C239" s="51">
        <f>SUMIF('Прайс цен'!B:B,B239,'Прайс цен'!D:D)+SUMIF('передел арм.шипов'!B:B,B239,'передел арм.шипов'!L:M)</f>
        <v>0</v>
      </c>
      <c r="D239" s="51">
        <f>SUMIF('Прайс цен'!B:B,B239,'Прайс цен'!E:E)+SUMIF('передел арм.шипов'!B:B,B239,'передел арм.шипов'!M:M)</f>
        <v>0</v>
      </c>
      <c r="E239" s="145"/>
      <c r="F239" s="52"/>
      <c r="G239" s="51"/>
      <c r="H239" s="51"/>
      <c r="I239" s="145"/>
      <c r="J239" s="52"/>
      <c r="K239" s="51"/>
      <c r="L239" s="51"/>
      <c r="M239" s="146" t="s">
        <v>381</v>
      </c>
      <c r="N239" s="51">
        <v>2.32</v>
      </c>
      <c r="O239" s="51">
        <v>0.12</v>
      </c>
      <c r="P239" s="51">
        <f>N239*SUMIF('Прайс цен'!Q:Q,M239,'Прайс цен'!S:S)</f>
        <v>44.08</v>
      </c>
      <c r="Q239" s="51">
        <f t="shared" si="15"/>
        <v>2.1999999999999997</v>
      </c>
      <c r="R239" s="146"/>
      <c r="S239" s="51"/>
      <c r="T239" s="51"/>
      <c r="U239" s="51">
        <f>S239*SUMIF('Прайс цен'!Q:Q,R239,'Прайс цен'!S:S)</f>
        <v>0</v>
      </c>
      <c r="V239" s="51">
        <f t="shared" si="16"/>
        <v>0</v>
      </c>
      <c r="W239" s="146"/>
      <c r="X239" s="51"/>
      <c r="Y239" s="51"/>
      <c r="Z239" s="51">
        <f>X239*SUMIF('Прайс цен'!Q:Q,W239,'Прайс цен'!S:S)</f>
        <v>0</v>
      </c>
      <c r="AA239" s="64">
        <f t="shared" si="17"/>
        <v>0</v>
      </c>
      <c r="AB239" s="69">
        <f t="shared" si="18"/>
        <v>44.08</v>
      </c>
      <c r="AC239" s="70">
        <f t="shared" si="19"/>
        <v>2.1999999999999997</v>
      </c>
      <c r="AD239" s="83"/>
      <c r="AE239" s="83"/>
      <c r="AF239" s="83"/>
      <c r="AG239" s="83"/>
    </row>
    <row r="240" spans="1:33" ht="15.75" thickBot="1">
      <c r="A240" s="53" t="s">
        <v>99</v>
      </c>
      <c r="B240" s="142"/>
      <c r="C240" s="51">
        <f>SUMIF('Прайс цен'!B:B,B240,'Прайс цен'!D:D)+SUMIF('передел арм.шипов'!B:B,B240,'передел арм.шипов'!L:M)</f>
        <v>0</v>
      </c>
      <c r="D240" s="51">
        <f>SUMIF('Прайс цен'!B:B,B240,'Прайс цен'!E:E)+SUMIF('передел арм.шипов'!B:B,B240,'передел арм.шипов'!M:M)</f>
        <v>0</v>
      </c>
      <c r="E240" s="145"/>
      <c r="F240" s="52"/>
      <c r="G240" s="51"/>
      <c r="H240" s="51"/>
      <c r="I240" s="145"/>
      <c r="J240" s="52"/>
      <c r="K240" s="51"/>
      <c r="L240" s="51"/>
      <c r="M240" s="146" t="s">
        <v>381</v>
      </c>
      <c r="N240" s="51">
        <v>2.82</v>
      </c>
      <c r="O240" s="51">
        <v>0.2</v>
      </c>
      <c r="P240" s="51">
        <f>N240*SUMIF('Прайс цен'!Q:Q,M240,'Прайс цен'!S:S)</f>
        <v>53.58</v>
      </c>
      <c r="Q240" s="51">
        <f t="shared" si="15"/>
        <v>2.6199999999999997</v>
      </c>
      <c r="R240" s="146"/>
      <c r="S240" s="51"/>
      <c r="T240" s="51"/>
      <c r="U240" s="51">
        <f>S240*SUMIF('Прайс цен'!Q:Q,R240,'Прайс цен'!S:S)</f>
        <v>0</v>
      </c>
      <c r="V240" s="51">
        <f t="shared" si="16"/>
        <v>0</v>
      </c>
      <c r="W240" s="146"/>
      <c r="X240" s="51"/>
      <c r="Y240" s="51"/>
      <c r="Z240" s="51">
        <f>X240*SUMIF('Прайс цен'!Q:Q,W240,'Прайс цен'!S:S)</f>
        <v>0</v>
      </c>
      <c r="AA240" s="64">
        <f t="shared" si="17"/>
        <v>0</v>
      </c>
      <c r="AB240" s="69">
        <f t="shared" si="18"/>
        <v>53.58</v>
      </c>
      <c r="AC240" s="84">
        <f t="shared" si="19"/>
        <v>2.6199999999999997</v>
      </c>
      <c r="AD240" s="83"/>
      <c r="AE240" s="83"/>
      <c r="AF240" s="83"/>
      <c r="AG240" s="83"/>
    </row>
    <row r="241" spans="1:38" ht="15.75" thickBot="1">
      <c r="A241" s="53" t="s">
        <v>207</v>
      </c>
      <c r="B241" s="142"/>
      <c r="C241" s="51">
        <f>SUMIF('Прайс цен'!B:B,B241,'Прайс цен'!D:D)+SUMIF('передел арм.шипов'!B:B,B241,'передел арм.шипов'!L:M)</f>
        <v>0</v>
      </c>
      <c r="D241" s="51">
        <f>SUMIF('Прайс цен'!B:B,B241,'Прайс цен'!E:E)+SUMIF('передел арм.шипов'!B:B,B241,'передел арм.шипов'!M:M)</f>
        <v>0</v>
      </c>
      <c r="E241" s="145"/>
      <c r="F241" s="52"/>
      <c r="G241" s="51"/>
      <c r="H241" s="51"/>
      <c r="I241" s="145"/>
      <c r="J241" s="52"/>
      <c r="K241" s="51"/>
      <c r="L241" s="51"/>
      <c r="M241" s="146" t="s">
        <v>381</v>
      </c>
      <c r="N241" s="51">
        <v>0.23</v>
      </c>
      <c r="O241" s="51">
        <v>0.01</v>
      </c>
      <c r="P241" s="51">
        <f>N241*SUMIF('Прайс цен'!Q:Q,M241,'Прайс цен'!S:S)</f>
        <v>4.37</v>
      </c>
      <c r="Q241" s="51">
        <f t="shared" si="15"/>
        <v>0.22</v>
      </c>
      <c r="R241" s="146"/>
      <c r="S241" s="51"/>
      <c r="T241" s="51"/>
      <c r="U241" s="51">
        <f>S241*SUMIF('Прайс цен'!Q:Q,R241,'Прайс цен'!S:S)</f>
        <v>0</v>
      </c>
      <c r="V241" s="51">
        <f t="shared" si="16"/>
        <v>0</v>
      </c>
      <c r="W241" s="146"/>
      <c r="X241" s="51"/>
      <c r="Y241" s="51"/>
      <c r="Z241" s="51">
        <f>X241*SUMIF('Прайс цен'!Q:Q,W241,'Прайс цен'!S:S)</f>
        <v>0</v>
      </c>
      <c r="AA241" s="64">
        <f t="shared" si="17"/>
        <v>0</v>
      </c>
      <c r="AB241" s="69">
        <f t="shared" si="18"/>
        <v>4.37</v>
      </c>
      <c r="AC241" s="88">
        <f t="shared" si="19"/>
        <v>0.22</v>
      </c>
      <c r="AD241" s="83"/>
      <c r="AE241" s="83"/>
      <c r="AF241" s="83"/>
      <c r="AG241" s="83"/>
      <c r="AH241" s="121"/>
      <c r="AI241" s="120"/>
      <c r="AK241" s="83"/>
      <c r="AL241" s="83"/>
    </row>
    <row r="242" spans="1:33" ht="15">
      <c r="A242" s="53" t="s">
        <v>208</v>
      </c>
      <c r="B242" s="142"/>
      <c r="C242" s="51">
        <f>SUMIF('Прайс цен'!B:B,B242,'Прайс цен'!D:D)+SUMIF('передел арм.шипов'!B:B,B242,'передел арм.шипов'!L:M)</f>
        <v>0</v>
      </c>
      <c r="D242" s="51">
        <f>SUMIF('Прайс цен'!B:B,B242,'Прайс цен'!E:E)+SUMIF('передел арм.шипов'!B:B,B242,'передел арм.шипов'!M:M)</f>
        <v>0</v>
      </c>
      <c r="E242" s="145"/>
      <c r="F242" s="52"/>
      <c r="G242" s="51"/>
      <c r="H242" s="51"/>
      <c r="I242" s="145"/>
      <c r="J242" s="52"/>
      <c r="K242" s="51"/>
      <c r="L242" s="51"/>
      <c r="M242" s="146" t="s">
        <v>381</v>
      </c>
      <c r="N242" s="51">
        <v>0.23</v>
      </c>
      <c r="O242" s="51">
        <v>0.01</v>
      </c>
      <c r="P242" s="51">
        <f>N242*SUMIF('Прайс цен'!Q:Q,M242,'Прайс цен'!S:S)</f>
        <v>4.37</v>
      </c>
      <c r="Q242" s="51">
        <f t="shared" si="15"/>
        <v>0.22</v>
      </c>
      <c r="R242" s="146"/>
      <c r="S242" s="51"/>
      <c r="T242" s="51"/>
      <c r="U242" s="51">
        <f>S242*SUMIF('Прайс цен'!Q:Q,R242,'Прайс цен'!S:S)</f>
        <v>0</v>
      </c>
      <c r="V242" s="51">
        <f t="shared" si="16"/>
        <v>0</v>
      </c>
      <c r="W242" s="146"/>
      <c r="X242" s="51"/>
      <c r="Y242" s="51"/>
      <c r="Z242" s="51">
        <f>X242*SUMIF('Прайс цен'!Q:Q,W242,'Прайс цен'!S:S)</f>
        <v>0</v>
      </c>
      <c r="AA242" s="64">
        <f t="shared" si="17"/>
        <v>0</v>
      </c>
      <c r="AB242" s="69">
        <f t="shared" si="18"/>
        <v>4.37</v>
      </c>
      <c r="AC242" s="85">
        <f t="shared" si="19"/>
        <v>0.22</v>
      </c>
      <c r="AD242" s="83"/>
      <c r="AE242" s="83"/>
      <c r="AF242" s="83"/>
      <c r="AG242" s="83"/>
    </row>
    <row r="243" spans="1:35" ht="13.5" customHeight="1">
      <c r="A243" s="53" t="s">
        <v>12</v>
      </c>
      <c r="B243" s="142"/>
      <c r="C243" s="51">
        <f>SUMIF('Прайс цен'!B:B,B243,'Прайс цен'!D:D)+SUMIF('передел арм.шипов'!B:B,B243,'передел арм.шипов'!L:M)</f>
        <v>0</v>
      </c>
      <c r="D243" s="51">
        <f>SUMIF('Прайс цен'!B:B,B243,'Прайс цен'!E:E)+SUMIF('передел арм.шипов'!B:B,B243,'передел арм.шипов'!M:M)</f>
        <v>0</v>
      </c>
      <c r="E243" s="145"/>
      <c r="F243" s="52"/>
      <c r="G243" s="51"/>
      <c r="H243" s="51"/>
      <c r="I243" s="145"/>
      <c r="J243" s="52"/>
      <c r="K243" s="51"/>
      <c r="L243" s="51"/>
      <c r="M243" s="146"/>
      <c r="N243" s="51"/>
      <c r="O243" s="51"/>
      <c r="P243" s="51">
        <f>N243*SUMIF('Прайс цен'!Q:Q,M243,'Прайс цен'!S:S)</f>
        <v>0</v>
      </c>
      <c r="Q243" s="51">
        <f t="shared" si="15"/>
        <v>0</v>
      </c>
      <c r="R243" s="146" t="s">
        <v>376</v>
      </c>
      <c r="S243" s="51">
        <v>5.13</v>
      </c>
      <c r="T243" s="51">
        <v>0.1</v>
      </c>
      <c r="U243" s="51">
        <f>S243*SUMIF('Прайс цен'!Q:Q,R243,'Прайс цен'!S:S)</f>
        <v>19.494</v>
      </c>
      <c r="V243" s="51">
        <f t="shared" si="16"/>
        <v>5.03</v>
      </c>
      <c r="W243" s="146" t="s">
        <v>382</v>
      </c>
      <c r="X243" s="51">
        <v>2.07</v>
      </c>
      <c r="Y243" s="51">
        <v>0.04</v>
      </c>
      <c r="Z243" s="51">
        <f>X243*SUMIF('Прайс цен'!Q:Q,W243,'Прайс цен'!S:S)</f>
        <v>1.7180999999999997</v>
      </c>
      <c r="AA243" s="64">
        <f t="shared" si="17"/>
        <v>2.03</v>
      </c>
      <c r="AB243" s="69">
        <f t="shared" si="18"/>
        <v>21.2121</v>
      </c>
      <c r="AC243" s="70">
        <f t="shared" si="19"/>
        <v>7.0600000000000005</v>
      </c>
      <c r="AD243" s="83"/>
      <c r="AE243" s="83"/>
      <c r="AF243" s="83"/>
      <c r="AG243" s="83"/>
      <c r="AH243" s="121"/>
      <c r="AI243" s="120"/>
    </row>
    <row r="244" spans="1:33" ht="13.5" customHeight="1">
      <c r="A244" s="53" t="s">
        <v>232</v>
      </c>
      <c r="B244" s="142"/>
      <c r="C244" s="51">
        <f>SUMIF('Прайс цен'!B:B,B244,'Прайс цен'!D:D)+SUMIF('передел арм.шипов'!B:B,B244,'передел арм.шипов'!L:M)</f>
        <v>0</v>
      </c>
      <c r="D244" s="51">
        <f>SUMIF('Прайс цен'!B:B,B244,'Прайс цен'!E:E)+SUMIF('передел арм.шипов'!B:B,B244,'передел арм.шипов'!M:M)</f>
        <v>0</v>
      </c>
      <c r="E244" s="145"/>
      <c r="F244" s="52"/>
      <c r="G244" s="51"/>
      <c r="H244" s="51"/>
      <c r="I244" s="145"/>
      <c r="J244" s="52"/>
      <c r="K244" s="51"/>
      <c r="L244" s="51"/>
      <c r="M244" s="146"/>
      <c r="N244" s="51"/>
      <c r="O244" s="51"/>
      <c r="P244" s="51">
        <f>N244*SUMIF('Прайс цен'!Q:Q,M244,'Прайс цен'!S:S)</f>
        <v>0</v>
      </c>
      <c r="Q244" s="51">
        <f t="shared" si="15"/>
        <v>0</v>
      </c>
      <c r="R244" s="146" t="s">
        <v>376</v>
      </c>
      <c r="S244" s="51">
        <v>5.13</v>
      </c>
      <c r="T244" s="51">
        <v>0.1</v>
      </c>
      <c r="U244" s="51">
        <f>S244*SUMIF('Прайс цен'!Q:Q,R244,'Прайс цен'!S:S)</f>
        <v>19.494</v>
      </c>
      <c r="V244" s="51">
        <f t="shared" si="16"/>
        <v>5.03</v>
      </c>
      <c r="W244" s="146" t="s">
        <v>382</v>
      </c>
      <c r="X244" s="51">
        <v>2.07</v>
      </c>
      <c r="Y244" s="51">
        <v>0.04</v>
      </c>
      <c r="Z244" s="51">
        <f>X244*SUMIF('Прайс цен'!Q:Q,W244,'Прайс цен'!S:S)</f>
        <v>1.7180999999999997</v>
      </c>
      <c r="AA244" s="64">
        <f t="shared" si="17"/>
        <v>2.03</v>
      </c>
      <c r="AB244" s="69">
        <f t="shared" si="18"/>
        <v>21.2121</v>
      </c>
      <c r="AC244" s="70">
        <f t="shared" si="19"/>
        <v>7.0600000000000005</v>
      </c>
      <c r="AD244" s="83"/>
      <c r="AE244" s="83"/>
      <c r="AF244" s="83"/>
      <c r="AG244" s="83"/>
    </row>
    <row r="245" spans="1:33" ht="15.75" thickBot="1">
      <c r="A245" s="53" t="s">
        <v>100</v>
      </c>
      <c r="B245" s="142"/>
      <c r="C245" s="51">
        <f>SUMIF('Прайс цен'!B:B,B245,'Прайс цен'!D:D)+SUMIF('передел арм.шипов'!B:B,B245,'передел арм.шипов'!L:M)</f>
        <v>0</v>
      </c>
      <c r="D245" s="51">
        <f>SUMIF('Прайс цен'!B:B,B245,'Прайс цен'!E:E)+SUMIF('передел арм.шипов'!B:B,B245,'передел арм.шипов'!M:M)</f>
        <v>0</v>
      </c>
      <c r="E245" s="145"/>
      <c r="F245" s="52"/>
      <c r="G245" s="51"/>
      <c r="H245" s="51"/>
      <c r="I245" s="145"/>
      <c r="J245" s="52"/>
      <c r="K245" s="51"/>
      <c r="L245" s="51"/>
      <c r="M245" s="146"/>
      <c r="N245" s="51"/>
      <c r="O245" s="51"/>
      <c r="P245" s="51">
        <f>N245*SUMIF('Прайс цен'!Q:Q,M245,'Прайс цен'!S:S)</f>
        <v>0</v>
      </c>
      <c r="Q245" s="51">
        <f t="shared" si="15"/>
        <v>0</v>
      </c>
      <c r="R245" s="146"/>
      <c r="S245" s="51"/>
      <c r="T245" s="51"/>
      <c r="U245" s="51">
        <f>S245*SUMIF('Прайс цен'!Q:Q,R245,'Прайс цен'!S:S)</f>
        <v>0</v>
      </c>
      <c r="V245" s="51">
        <f t="shared" si="16"/>
        <v>0</v>
      </c>
      <c r="W245" s="146"/>
      <c r="X245" s="51"/>
      <c r="Y245" s="51"/>
      <c r="Z245" s="51">
        <f>X245*SUMIF('Прайс цен'!Q:Q,W245,'Прайс цен'!S:S)</f>
        <v>0</v>
      </c>
      <c r="AA245" s="64">
        <f t="shared" si="17"/>
        <v>0</v>
      </c>
      <c r="AB245" s="69">
        <f t="shared" si="18"/>
        <v>0</v>
      </c>
      <c r="AC245" s="84">
        <f t="shared" si="19"/>
        <v>0</v>
      </c>
      <c r="AD245" s="83"/>
      <c r="AE245" s="83"/>
      <c r="AF245" s="83"/>
      <c r="AG245" s="83"/>
    </row>
    <row r="246" spans="1:38" ht="15.75" thickBot="1">
      <c r="A246" s="53" t="s">
        <v>13</v>
      </c>
      <c r="B246" s="142"/>
      <c r="C246" s="51">
        <f>SUMIF('Прайс цен'!B:B,B246,'Прайс цен'!D:D)+SUMIF('передел арм.шипов'!B:B,B246,'передел арм.шипов'!L:M)</f>
        <v>0</v>
      </c>
      <c r="D246" s="51">
        <f>SUMIF('Прайс цен'!B:B,B246,'Прайс цен'!E:E)+SUMIF('передел арм.шипов'!B:B,B246,'передел арм.шипов'!M:M)</f>
        <v>0</v>
      </c>
      <c r="E246" s="145"/>
      <c r="F246" s="52"/>
      <c r="G246" s="51"/>
      <c r="H246" s="51"/>
      <c r="I246" s="145"/>
      <c r="J246" s="52"/>
      <c r="K246" s="51"/>
      <c r="L246" s="51"/>
      <c r="M246" s="146"/>
      <c r="N246" s="51"/>
      <c r="O246" s="51"/>
      <c r="P246" s="51">
        <f>N246*SUMIF('Прайс цен'!Q:Q,M246,'Прайс цен'!S:S)</f>
        <v>0</v>
      </c>
      <c r="Q246" s="51">
        <f t="shared" si="15"/>
        <v>0</v>
      </c>
      <c r="R246" s="146" t="s">
        <v>376</v>
      </c>
      <c r="S246" s="51">
        <v>10.03</v>
      </c>
      <c r="T246" s="51">
        <v>0.09</v>
      </c>
      <c r="U246" s="51">
        <f>S246*SUMIF('Прайс цен'!Q:Q,R246,'Прайс цен'!S:S)</f>
        <v>38.114</v>
      </c>
      <c r="V246" s="51">
        <f t="shared" si="16"/>
        <v>9.94</v>
      </c>
      <c r="W246" s="146" t="s">
        <v>382</v>
      </c>
      <c r="X246" s="51">
        <v>3</v>
      </c>
      <c r="Y246" s="51">
        <v>0.03</v>
      </c>
      <c r="Z246" s="51">
        <f>X246*SUMIF('Прайс цен'!Q:Q,W246,'Прайс цен'!S:S)</f>
        <v>2.4899999999999998</v>
      </c>
      <c r="AA246" s="64">
        <f t="shared" si="17"/>
        <v>2.97</v>
      </c>
      <c r="AB246" s="69">
        <f t="shared" si="18"/>
        <v>40.604</v>
      </c>
      <c r="AC246" s="88">
        <f t="shared" si="19"/>
        <v>12.91</v>
      </c>
      <c r="AD246" s="83"/>
      <c r="AE246" s="83"/>
      <c r="AF246" s="83"/>
      <c r="AG246" s="83"/>
      <c r="AH246" s="121"/>
      <c r="AI246" s="11"/>
      <c r="AK246" s="83"/>
      <c r="AL246" s="83"/>
    </row>
    <row r="247" spans="1:33" ht="15">
      <c r="A247" s="53" t="s">
        <v>218</v>
      </c>
      <c r="B247" s="142"/>
      <c r="C247" s="51">
        <f>SUMIF('Прайс цен'!B:B,B247,'Прайс цен'!D:D)+SUMIF('передел арм.шипов'!B:B,B247,'передел арм.шипов'!L:M)</f>
        <v>0</v>
      </c>
      <c r="D247" s="51">
        <f>SUMIF('Прайс цен'!B:B,B247,'Прайс цен'!E:E)+SUMIF('передел арм.шипов'!B:B,B247,'передел арм.шипов'!M:M)</f>
        <v>0</v>
      </c>
      <c r="E247" s="145"/>
      <c r="F247" s="52"/>
      <c r="G247" s="51"/>
      <c r="H247" s="51"/>
      <c r="I247" s="145"/>
      <c r="J247" s="52"/>
      <c r="K247" s="51"/>
      <c r="L247" s="51"/>
      <c r="M247" s="146"/>
      <c r="N247" s="51"/>
      <c r="O247" s="51"/>
      <c r="P247" s="51">
        <f>N247*SUMIF('Прайс цен'!Q:Q,M247,'Прайс цен'!S:S)</f>
        <v>0</v>
      </c>
      <c r="Q247" s="51">
        <f t="shared" si="15"/>
        <v>0</v>
      </c>
      <c r="R247" s="146" t="s">
        <v>378</v>
      </c>
      <c r="S247" s="51">
        <v>1.65</v>
      </c>
      <c r="T247" s="51">
        <v>0.04</v>
      </c>
      <c r="U247" s="51">
        <f>S247*SUMIF('Прайс цен'!Q:Q,R247,'Прайс цен'!S:S)</f>
        <v>2.145</v>
      </c>
      <c r="V247" s="51">
        <f t="shared" si="16"/>
        <v>1.6099999999999999</v>
      </c>
      <c r="W247" s="146" t="s">
        <v>382</v>
      </c>
      <c r="X247" s="51">
        <v>1.08</v>
      </c>
      <c r="Y247" s="51">
        <v>0.03</v>
      </c>
      <c r="Z247" s="51">
        <f>X247*SUMIF('Прайс цен'!Q:Q,W247,'Прайс цен'!S:S)</f>
        <v>0.8964</v>
      </c>
      <c r="AA247" s="64">
        <f t="shared" si="17"/>
        <v>1.05</v>
      </c>
      <c r="AB247" s="69">
        <f t="shared" si="18"/>
        <v>3.0414</v>
      </c>
      <c r="AC247" s="85">
        <f t="shared" si="19"/>
        <v>2.66</v>
      </c>
      <c r="AD247" s="83"/>
      <c r="AE247" s="83"/>
      <c r="AF247" s="83"/>
      <c r="AG247" s="83"/>
    </row>
    <row r="248" spans="1:33" ht="15">
      <c r="A248" s="53" t="s">
        <v>251</v>
      </c>
      <c r="B248" s="142"/>
      <c r="C248" s="51">
        <f>SUMIF('Прайс цен'!B:B,B248,'Прайс цен'!D:D)+SUMIF('передел арм.шипов'!B:B,B248,'передел арм.шипов'!L:M)</f>
        <v>0</v>
      </c>
      <c r="D248" s="51">
        <f>SUMIF('Прайс цен'!B:B,B248,'Прайс цен'!E:E)+SUMIF('передел арм.шипов'!B:B,B248,'передел арм.шипов'!M:M)</f>
        <v>0</v>
      </c>
      <c r="E248" s="145"/>
      <c r="F248" s="52"/>
      <c r="G248" s="51"/>
      <c r="H248" s="51"/>
      <c r="I248" s="145"/>
      <c r="J248" s="52"/>
      <c r="K248" s="51"/>
      <c r="L248" s="51"/>
      <c r="M248" s="146"/>
      <c r="N248" s="51"/>
      <c r="O248" s="51"/>
      <c r="P248" s="51">
        <f>N248*SUMIF('Прайс цен'!Q:Q,M248,'Прайс цен'!S:S)</f>
        <v>0</v>
      </c>
      <c r="Q248" s="51">
        <f t="shared" si="15"/>
        <v>0</v>
      </c>
      <c r="R248" s="146" t="s">
        <v>378</v>
      </c>
      <c r="S248" s="51">
        <v>3.35</v>
      </c>
      <c r="T248" s="51">
        <v>0.07</v>
      </c>
      <c r="U248" s="51">
        <f>S248*SUMIF('Прайс цен'!Q:Q,R248,'Прайс цен'!S:S)</f>
        <v>4.355</v>
      </c>
      <c r="V248" s="51">
        <f t="shared" si="16"/>
        <v>3.2800000000000002</v>
      </c>
      <c r="W248" s="146" t="s">
        <v>382</v>
      </c>
      <c r="X248" s="51">
        <v>2.45</v>
      </c>
      <c r="Y248" s="51">
        <v>0.03</v>
      </c>
      <c r="Z248" s="51">
        <f>X248*SUMIF('Прайс цен'!Q:Q,W248,'Прайс цен'!S:S)</f>
        <v>2.0335</v>
      </c>
      <c r="AA248" s="64">
        <f t="shared" si="17"/>
        <v>2.4200000000000004</v>
      </c>
      <c r="AB248" s="69">
        <f t="shared" si="18"/>
        <v>6.3885000000000005</v>
      </c>
      <c r="AC248" s="70">
        <f t="shared" si="19"/>
        <v>5.700000000000001</v>
      </c>
      <c r="AD248" s="83"/>
      <c r="AE248" s="83"/>
      <c r="AF248" s="83"/>
      <c r="AG248" s="83"/>
    </row>
    <row r="249" spans="1:35" ht="15">
      <c r="A249" s="53" t="s">
        <v>33</v>
      </c>
      <c r="B249" s="142"/>
      <c r="C249" s="51">
        <f>SUMIF('Прайс цен'!B:B,B249,'Прайс цен'!D:D)+SUMIF('передел арм.шипов'!B:B,B249,'передел арм.шипов'!L:M)</f>
        <v>0</v>
      </c>
      <c r="D249" s="51">
        <f>SUMIF('Прайс цен'!B:B,B249,'Прайс цен'!E:E)+SUMIF('передел арм.шипов'!B:B,B249,'передел арм.шипов'!M:M)</f>
        <v>0</v>
      </c>
      <c r="E249" s="145"/>
      <c r="F249" s="52"/>
      <c r="G249" s="51"/>
      <c r="H249" s="51"/>
      <c r="I249" s="145"/>
      <c r="J249" s="52"/>
      <c r="K249" s="51"/>
      <c r="L249" s="51"/>
      <c r="M249" s="146"/>
      <c r="N249" s="51"/>
      <c r="O249" s="51"/>
      <c r="P249" s="51">
        <f>N249*SUMIF('Прайс цен'!Q:Q,M249,'Прайс цен'!S:S)</f>
        <v>0</v>
      </c>
      <c r="Q249" s="51">
        <f t="shared" si="15"/>
        <v>0</v>
      </c>
      <c r="R249" s="146" t="s">
        <v>376</v>
      </c>
      <c r="S249" s="51">
        <v>4.35</v>
      </c>
      <c r="T249" s="51">
        <v>0.07</v>
      </c>
      <c r="U249" s="51">
        <f>S249*SUMIF('Прайс цен'!Q:Q,R249,'Прайс цен'!S:S)</f>
        <v>16.529999999999998</v>
      </c>
      <c r="V249" s="51">
        <f t="shared" si="16"/>
        <v>4.279999999999999</v>
      </c>
      <c r="W249" s="146" t="s">
        <v>382</v>
      </c>
      <c r="X249" s="51">
        <v>1.91</v>
      </c>
      <c r="Y249" s="51">
        <v>0.03</v>
      </c>
      <c r="Z249" s="51">
        <f>X249*SUMIF('Прайс цен'!Q:Q,W249,'Прайс цен'!S:S)</f>
        <v>1.5853</v>
      </c>
      <c r="AA249" s="64">
        <f t="shared" si="17"/>
        <v>1.88</v>
      </c>
      <c r="AB249" s="69">
        <f t="shared" si="18"/>
        <v>18.115299999999998</v>
      </c>
      <c r="AC249" s="70">
        <f t="shared" si="19"/>
        <v>6.159999999999999</v>
      </c>
      <c r="AD249" s="83"/>
      <c r="AE249" s="83"/>
      <c r="AF249" s="83"/>
      <c r="AG249" s="83"/>
      <c r="AH249" s="121"/>
      <c r="AI249" s="120"/>
    </row>
    <row r="250" spans="1:33" ht="15">
      <c r="A250" s="53" t="s">
        <v>14</v>
      </c>
      <c r="B250" s="142"/>
      <c r="C250" s="51">
        <f>SUMIF('Прайс цен'!B:B,B250,'Прайс цен'!D:D)+SUMIF('передел арм.шипов'!B:B,B250,'передел арм.шипов'!L:M)</f>
        <v>0</v>
      </c>
      <c r="D250" s="51">
        <f>SUMIF('Прайс цен'!B:B,B250,'Прайс цен'!E:E)+SUMIF('передел арм.шипов'!B:B,B250,'передел арм.шипов'!M:M)</f>
        <v>0</v>
      </c>
      <c r="E250" s="145"/>
      <c r="F250" s="52"/>
      <c r="G250" s="51"/>
      <c r="H250" s="51"/>
      <c r="I250" s="145"/>
      <c r="J250" s="52"/>
      <c r="K250" s="51"/>
      <c r="L250" s="51"/>
      <c r="M250" s="146"/>
      <c r="N250" s="51"/>
      <c r="O250" s="51"/>
      <c r="P250" s="51">
        <f>N250*SUMIF('Прайс цен'!Q:Q,M250,'Прайс цен'!S:S)</f>
        <v>0</v>
      </c>
      <c r="Q250" s="51">
        <f t="shared" si="15"/>
        <v>0</v>
      </c>
      <c r="R250" s="146"/>
      <c r="S250" s="51"/>
      <c r="T250" s="51"/>
      <c r="U250" s="51">
        <f>S250*SUMIF('Прайс цен'!Q:Q,R250,'Прайс цен'!S:S)</f>
        <v>0</v>
      </c>
      <c r="V250" s="51">
        <f t="shared" si="16"/>
        <v>0</v>
      </c>
      <c r="W250" s="146"/>
      <c r="X250" s="51"/>
      <c r="Y250" s="51"/>
      <c r="Z250" s="51">
        <f>X250*SUMIF('Прайс цен'!Q:Q,W250,'Прайс цен'!S:S)</f>
        <v>0</v>
      </c>
      <c r="AA250" s="64">
        <f t="shared" si="17"/>
        <v>0</v>
      </c>
      <c r="AB250" s="69">
        <f t="shared" si="18"/>
        <v>0</v>
      </c>
      <c r="AC250" s="70">
        <f t="shared" si="19"/>
        <v>0</v>
      </c>
      <c r="AD250" s="83"/>
      <c r="AE250" s="83"/>
      <c r="AF250" s="83"/>
      <c r="AG250" s="83"/>
    </row>
    <row r="251" spans="1:33" ht="15">
      <c r="A251" s="53" t="s">
        <v>15</v>
      </c>
      <c r="B251" s="142"/>
      <c r="C251" s="51">
        <f>SUMIF('Прайс цен'!B:B,B251,'Прайс цен'!D:D)+SUMIF('передел арм.шипов'!B:B,B251,'передел арм.шипов'!L:M)</f>
        <v>0</v>
      </c>
      <c r="D251" s="51">
        <f>SUMIF('Прайс цен'!B:B,B251,'Прайс цен'!E:E)+SUMIF('передел арм.шипов'!B:B,B251,'передел арм.шипов'!M:M)</f>
        <v>0</v>
      </c>
      <c r="E251" s="145"/>
      <c r="F251" s="52"/>
      <c r="G251" s="51"/>
      <c r="H251" s="51"/>
      <c r="I251" s="145"/>
      <c r="J251" s="52"/>
      <c r="K251" s="51"/>
      <c r="L251" s="51"/>
      <c r="M251" s="146"/>
      <c r="N251" s="51"/>
      <c r="O251" s="51"/>
      <c r="P251" s="51">
        <f>N251*SUMIF('Прайс цен'!Q:Q,M251,'Прайс цен'!S:S)</f>
        <v>0</v>
      </c>
      <c r="Q251" s="51">
        <f t="shared" si="15"/>
        <v>0</v>
      </c>
      <c r="R251" s="146"/>
      <c r="S251" s="51"/>
      <c r="T251" s="51"/>
      <c r="U251" s="51">
        <f>S251*SUMIF('Прайс цен'!Q:Q,R251,'Прайс цен'!S:S)</f>
        <v>0</v>
      </c>
      <c r="V251" s="51">
        <f t="shared" si="16"/>
        <v>0</v>
      </c>
      <c r="W251" s="146"/>
      <c r="X251" s="51"/>
      <c r="Y251" s="51"/>
      <c r="Z251" s="51">
        <f>X251*SUMIF('Прайс цен'!Q:Q,W251,'Прайс цен'!S:S)</f>
        <v>0</v>
      </c>
      <c r="AA251" s="64">
        <f t="shared" si="17"/>
        <v>0</v>
      </c>
      <c r="AB251" s="69">
        <f t="shared" si="18"/>
        <v>0</v>
      </c>
      <c r="AC251" s="70">
        <f t="shared" si="19"/>
        <v>0</v>
      </c>
      <c r="AD251" s="83"/>
      <c r="AE251" s="83"/>
      <c r="AF251" s="83"/>
      <c r="AG251" s="83"/>
    </row>
    <row r="252" spans="1:33" ht="15">
      <c r="A252" s="53" t="s">
        <v>260</v>
      </c>
      <c r="B252" s="142"/>
      <c r="C252" s="51">
        <f>SUMIF('Прайс цен'!B:B,B252,'Прайс цен'!D:D)+SUMIF('передел арм.шипов'!B:B,B252,'передел арм.шипов'!L:M)</f>
        <v>0</v>
      </c>
      <c r="D252" s="51">
        <f>SUMIF('Прайс цен'!B:B,B252,'Прайс цен'!E:E)+SUMIF('передел арм.шипов'!B:B,B252,'передел арм.шипов'!M:M)</f>
        <v>0</v>
      </c>
      <c r="E252" s="145"/>
      <c r="F252" s="52"/>
      <c r="G252" s="51"/>
      <c r="H252" s="51"/>
      <c r="I252" s="145"/>
      <c r="J252" s="52"/>
      <c r="K252" s="51"/>
      <c r="L252" s="51"/>
      <c r="M252" s="146" t="s">
        <v>381</v>
      </c>
      <c r="N252" s="51">
        <v>19</v>
      </c>
      <c r="O252" s="51">
        <v>0.5</v>
      </c>
      <c r="P252" s="51">
        <f>N252*SUMIF('Прайс цен'!Q:Q,M252,'Прайс цен'!S:S)</f>
        <v>361</v>
      </c>
      <c r="Q252" s="51">
        <f t="shared" si="15"/>
        <v>18.5</v>
      </c>
      <c r="R252" s="146"/>
      <c r="S252" s="51"/>
      <c r="T252" s="51"/>
      <c r="U252" s="51">
        <f>S252*SUMIF('Прайс цен'!Q:Q,R252,'Прайс цен'!S:S)</f>
        <v>0</v>
      </c>
      <c r="V252" s="51">
        <f t="shared" si="16"/>
        <v>0</v>
      </c>
      <c r="W252" s="146"/>
      <c r="X252" s="51"/>
      <c r="Y252" s="51"/>
      <c r="Z252" s="51">
        <f>X252*SUMIF('Прайс цен'!Q:Q,W252,'Прайс цен'!S:S)</f>
        <v>0</v>
      </c>
      <c r="AA252" s="64">
        <f t="shared" si="17"/>
        <v>0</v>
      </c>
      <c r="AB252" s="69">
        <f t="shared" si="18"/>
        <v>361</v>
      </c>
      <c r="AC252" s="70">
        <f t="shared" si="19"/>
        <v>18.5</v>
      </c>
      <c r="AD252" s="83"/>
      <c r="AE252" s="83"/>
      <c r="AF252" s="83"/>
      <c r="AG252" s="83"/>
    </row>
    <row r="253" spans="1:33" ht="15">
      <c r="A253" s="53" t="s">
        <v>37</v>
      </c>
      <c r="B253" s="142"/>
      <c r="C253" s="51">
        <f>SUMIF('Прайс цен'!B:B,B253,'Прайс цен'!D:D)+SUMIF('передел арм.шипов'!B:B,B253,'передел арм.шипов'!L:M)</f>
        <v>0</v>
      </c>
      <c r="D253" s="51">
        <f>SUMIF('Прайс цен'!B:B,B253,'Прайс цен'!E:E)+SUMIF('передел арм.шипов'!B:B,B253,'передел арм.шипов'!M:M)</f>
        <v>0</v>
      </c>
      <c r="E253" s="145"/>
      <c r="F253" s="52"/>
      <c r="G253" s="51"/>
      <c r="H253" s="51"/>
      <c r="I253" s="145"/>
      <c r="J253" s="52"/>
      <c r="K253" s="51"/>
      <c r="L253" s="51"/>
      <c r="M253" s="146"/>
      <c r="N253" s="51"/>
      <c r="O253" s="51"/>
      <c r="P253" s="51">
        <f>N253*SUMIF('Прайс цен'!Q:Q,M253,'Прайс цен'!S:S)</f>
        <v>0</v>
      </c>
      <c r="Q253" s="51">
        <f t="shared" si="15"/>
        <v>0</v>
      </c>
      <c r="R253" s="146"/>
      <c r="S253" s="51"/>
      <c r="T253" s="51"/>
      <c r="U253" s="51">
        <f>S253*SUMIF('Прайс цен'!Q:Q,R253,'Прайс цен'!S:S)</f>
        <v>0</v>
      </c>
      <c r="V253" s="51">
        <f t="shared" si="16"/>
        <v>0</v>
      </c>
      <c r="W253" s="146"/>
      <c r="X253" s="51"/>
      <c r="Y253" s="51"/>
      <c r="Z253" s="51">
        <f>X253*SUMIF('Прайс цен'!Q:Q,W253,'Прайс цен'!S:S)</f>
        <v>0</v>
      </c>
      <c r="AA253" s="64">
        <f t="shared" si="17"/>
        <v>0</v>
      </c>
      <c r="AB253" s="69">
        <f t="shared" si="18"/>
        <v>0</v>
      </c>
      <c r="AC253" s="70">
        <f t="shared" si="19"/>
        <v>0</v>
      </c>
      <c r="AD253" s="83"/>
      <c r="AE253" s="83"/>
      <c r="AF253" s="83"/>
      <c r="AG253" s="83"/>
    </row>
    <row r="254" spans="1:33" ht="15">
      <c r="A254" s="53" t="s">
        <v>365</v>
      </c>
      <c r="B254" s="142"/>
      <c r="C254" s="51">
        <f>SUMIF('Прайс цен'!B:B,B254,'Прайс цен'!D:D)+SUMIF('передел арм.шипов'!B:B,B254,'передел арм.шипов'!L:M)</f>
        <v>0</v>
      </c>
      <c r="D254" s="51">
        <f>SUMIF('Прайс цен'!B:B,B254,'Прайс цен'!E:E)+SUMIF('передел арм.шипов'!B:B,B254,'передел арм.шипов'!M:M)</f>
        <v>0</v>
      </c>
      <c r="E254" s="145"/>
      <c r="F254" s="52"/>
      <c r="G254" s="51"/>
      <c r="H254" s="51"/>
      <c r="I254" s="145"/>
      <c r="J254" s="52"/>
      <c r="K254" s="51"/>
      <c r="L254" s="51"/>
      <c r="M254" s="146" t="s">
        <v>381</v>
      </c>
      <c r="N254" s="51">
        <v>25.76</v>
      </c>
      <c r="O254" s="51">
        <v>0.76</v>
      </c>
      <c r="P254" s="51">
        <f>N254*SUMIF('Прайс цен'!Q:Q,M254,'Прайс цен'!S:S)</f>
        <v>489.44000000000005</v>
      </c>
      <c r="Q254" s="51">
        <f t="shared" si="15"/>
        <v>25</v>
      </c>
      <c r="R254" s="146"/>
      <c r="S254" s="51"/>
      <c r="T254" s="51"/>
      <c r="U254" s="51">
        <f>S254*SUMIF('Прайс цен'!Q:Q,R254,'Прайс цен'!S:S)</f>
        <v>0</v>
      </c>
      <c r="V254" s="51">
        <f t="shared" si="16"/>
        <v>0</v>
      </c>
      <c r="W254" s="146" t="s">
        <v>382</v>
      </c>
      <c r="X254" s="51">
        <v>11.04</v>
      </c>
      <c r="Y254" s="51">
        <v>0.04</v>
      </c>
      <c r="Z254" s="51">
        <f>X254*SUMIF('Прайс цен'!Q:Q,W254,'Прайс цен'!S:S)</f>
        <v>9.163199999999998</v>
      </c>
      <c r="AA254" s="64">
        <f t="shared" si="17"/>
        <v>11</v>
      </c>
      <c r="AB254" s="69">
        <f>SUM(C254,G254,P254,U254,K254,Z254)</f>
        <v>498.6032000000001</v>
      </c>
      <c r="AC254" s="70">
        <f>SUM(D254,H254,Q254,V254,L254,AA254)</f>
        <v>36</v>
      </c>
      <c r="AD254" s="83"/>
      <c r="AE254" s="83"/>
      <c r="AF254" s="83"/>
      <c r="AG254" s="83"/>
    </row>
    <row r="255" spans="1:33" ht="15">
      <c r="A255" s="53" t="s">
        <v>16</v>
      </c>
      <c r="B255" s="142"/>
      <c r="C255" s="51">
        <f>SUMIF('Прайс цен'!B:B,B255,'Прайс цен'!D:D)+SUMIF('передел арм.шипов'!B:B,B255,'передел арм.шипов'!L:M)</f>
        <v>0</v>
      </c>
      <c r="D255" s="51">
        <f>SUMIF('Прайс цен'!B:B,B255,'Прайс цен'!E:E)+SUMIF('передел арм.шипов'!B:B,B255,'передел арм.шипов'!M:M)</f>
        <v>0</v>
      </c>
      <c r="E255" s="145"/>
      <c r="F255" s="52"/>
      <c r="G255" s="51"/>
      <c r="H255" s="51"/>
      <c r="I255" s="145"/>
      <c r="J255" s="52"/>
      <c r="K255" s="51"/>
      <c r="L255" s="51"/>
      <c r="M255" s="146" t="s">
        <v>381</v>
      </c>
      <c r="N255" s="51">
        <v>36.8</v>
      </c>
      <c r="O255" s="51">
        <v>0.8</v>
      </c>
      <c r="P255" s="51">
        <f>N255*SUMIF('Прайс цен'!Q:Q,M255,'Прайс цен'!S:S)</f>
        <v>699.1999999999999</v>
      </c>
      <c r="Q255" s="51">
        <f t="shared" si="15"/>
        <v>36</v>
      </c>
      <c r="R255" s="146"/>
      <c r="S255" s="51"/>
      <c r="T255" s="51"/>
      <c r="U255" s="51">
        <f>S255*SUMIF('Прайс цен'!Q:Q,R255,'Прайс цен'!S:S)</f>
        <v>0</v>
      </c>
      <c r="V255" s="51">
        <f t="shared" si="16"/>
        <v>0</v>
      </c>
      <c r="W255" s="146"/>
      <c r="X255" s="51"/>
      <c r="Y255" s="51"/>
      <c r="Z255" s="51">
        <f>X255*SUMIF('Прайс цен'!Q:Q,W255,'Прайс цен'!S:S)</f>
        <v>0</v>
      </c>
      <c r="AA255" s="64">
        <f t="shared" si="17"/>
        <v>0</v>
      </c>
      <c r="AB255" s="69">
        <f t="shared" si="18"/>
        <v>699.1999999999999</v>
      </c>
      <c r="AC255" s="70">
        <f t="shared" si="19"/>
        <v>36</v>
      </c>
      <c r="AD255" s="83"/>
      <c r="AE255" s="83"/>
      <c r="AF255" s="83"/>
      <c r="AG255" s="83"/>
    </row>
    <row r="256" spans="1:33" ht="15">
      <c r="A256" s="53" t="s">
        <v>261</v>
      </c>
      <c r="B256" s="142"/>
      <c r="C256" s="51">
        <f>SUMIF('Прайс цен'!B:B,B256,'Прайс цен'!D:D)+SUMIF('передел арм.шипов'!B:B,B256,'передел арм.шипов'!L:M)</f>
        <v>0</v>
      </c>
      <c r="D256" s="51">
        <f>SUMIF('Прайс цен'!B:B,B256,'Прайс цен'!E:E)+SUMIF('передел арм.шипов'!B:B,B256,'передел арм.шипов'!M:M)</f>
        <v>0</v>
      </c>
      <c r="E256" s="145"/>
      <c r="F256" s="52"/>
      <c r="G256" s="51"/>
      <c r="H256" s="51"/>
      <c r="I256" s="145"/>
      <c r="J256" s="52"/>
      <c r="K256" s="51"/>
      <c r="L256" s="51"/>
      <c r="M256" s="146" t="s">
        <v>381</v>
      </c>
      <c r="N256" s="51">
        <v>24</v>
      </c>
      <c r="O256" s="51">
        <v>0.63</v>
      </c>
      <c r="P256" s="51">
        <f>N256*SUMIF('Прайс цен'!Q:Q,M256,'Прайс цен'!S:S)</f>
        <v>456</v>
      </c>
      <c r="Q256" s="51">
        <f t="shared" si="15"/>
        <v>23.37</v>
      </c>
      <c r="R256" s="146"/>
      <c r="S256" s="51"/>
      <c r="T256" s="51"/>
      <c r="U256" s="51">
        <f>S256*SUMIF('Прайс цен'!Q:Q,R256,'Прайс цен'!S:S)</f>
        <v>0</v>
      </c>
      <c r="V256" s="51">
        <f t="shared" si="16"/>
        <v>0</v>
      </c>
      <c r="W256" s="146"/>
      <c r="X256" s="51"/>
      <c r="Y256" s="51"/>
      <c r="Z256" s="51">
        <f>X256*SUMIF('Прайс цен'!Q:Q,W256,'Прайс цен'!S:S)</f>
        <v>0</v>
      </c>
      <c r="AA256" s="64">
        <f t="shared" si="17"/>
        <v>0</v>
      </c>
      <c r="AB256" s="69">
        <f t="shared" si="18"/>
        <v>456</v>
      </c>
      <c r="AC256" s="70">
        <f t="shared" si="19"/>
        <v>23.37</v>
      </c>
      <c r="AD256" s="83"/>
      <c r="AE256" s="83"/>
      <c r="AF256" s="83"/>
      <c r="AG256" s="83"/>
    </row>
    <row r="257" spans="1:33" ht="15">
      <c r="A257" s="53" t="s">
        <v>209</v>
      </c>
      <c r="B257" s="142"/>
      <c r="C257" s="51">
        <f>SUMIF('Прайс цен'!B:B,B257,'Прайс цен'!D:D)+SUMIF('передел арм.шипов'!B:B,B257,'передел арм.шипов'!L:M)</f>
        <v>0</v>
      </c>
      <c r="D257" s="51">
        <f>SUMIF('Прайс цен'!B:B,B257,'Прайс цен'!E:E)+SUMIF('передел арм.шипов'!B:B,B257,'передел арм.шипов'!M:M)</f>
        <v>0</v>
      </c>
      <c r="E257" s="145"/>
      <c r="F257" s="52"/>
      <c r="G257" s="51"/>
      <c r="H257" s="51"/>
      <c r="I257" s="145"/>
      <c r="J257" s="52"/>
      <c r="K257" s="51"/>
      <c r="L257" s="51"/>
      <c r="M257" s="146" t="s">
        <v>381</v>
      </c>
      <c r="N257" s="51">
        <v>20.25</v>
      </c>
      <c r="O257" s="51">
        <v>0.65</v>
      </c>
      <c r="P257" s="51">
        <f>N257*SUMIF('Прайс цен'!Q:Q,M257,'Прайс цен'!S:S)</f>
        <v>384.75</v>
      </c>
      <c r="Q257" s="51">
        <f t="shared" si="15"/>
        <v>19.6</v>
      </c>
      <c r="R257" s="146"/>
      <c r="S257" s="51"/>
      <c r="T257" s="51"/>
      <c r="U257" s="51">
        <f>S257*SUMIF('Прайс цен'!Q:Q,R257,'Прайс цен'!S:S)</f>
        <v>0</v>
      </c>
      <c r="V257" s="51">
        <f t="shared" si="16"/>
        <v>0</v>
      </c>
      <c r="W257" s="146" t="s">
        <v>382</v>
      </c>
      <c r="X257" s="51">
        <v>8.68</v>
      </c>
      <c r="Y257" s="51">
        <v>0.28</v>
      </c>
      <c r="Z257" s="51">
        <f>X257*SUMIF('Прайс цен'!Q:Q,W257,'Прайс цен'!S:S)</f>
        <v>7.2044</v>
      </c>
      <c r="AA257" s="64">
        <f t="shared" si="17"/>
        <v>8.4</v>
      </c>
      <c r="AB257" s="69">
        <f t="shared" si="18"/>
        <v>391.9544</v>
      </c>
      <c r="AC257" s="70">
        <f t="shared" si="19"/>
        <v>28</v>
      </c>
      <c r="AD257" s="83"/>
      <c r="AE257" s="83"/>
      <c r="AF257" s="83"/>
      <c r="AG257" s="83"/>
    </row>
    <row r="258" spans="1:33" ht="15">
      <c r="A258" s="53" t="s">
        <v>262</v>
      </c>
      <c r="B258" s="142"/>
      <c r="C258" s="51">
        <f>SUMIF('Прайс цен'!B:B,B258,'Прайс цен'!D:D)+SUMIF('передел арм.шипов'!B:B,B258,'передел арм.шипов'!L:M)</f>
        <v>0</v>
      </c>
      <c r="D258" s="51">
        <f>SUMIF('Прайс цен'!B:B,B258,'Прайс цен'!E:E)+SUMIF('передел арм.шипов'!B:B,B258,'передел арм.шипов'!M:M)</f>
        <v>0</v>
      </c>
      <c r="E258" s="145"/>
      <c r="F258" s="52"/>
      <c r="G258" s="51"/>
      <c r="H258" s="51"/>
      <c r="I258" s="145"/>
      <c r="J258" s="52"/>
      <c r="K258" s="51"/>
      <c r="L258" s="51"/>
      <c r="M258" s="146" t="s">
        <v>381</v>
      </c>
      <c r="N258" s="51">
        <v>29.36</v>
      </c>
      <c r="O258" s="51">
        <v>0.76</v>
      </c>
      <c r="P258" s="51">
        <f>N258*SUMIF('Прайс цен'!Q:Q,M258,'Прайс цен'!S:S)</f>
        <v>557.84</v>
      </c>
      <c r="Q258" s="51">
        <f t="shared" si="15"/>
        <v>28.599999999999998</v>
      </c>
      <c r="R258" s="146"/>
      <c r="S258" s="51"/>
      <c r="T258" s="51"/>
      <c r="U258" s="51">
        <f>S258*SUMIF('Прайс цен'!Q:Q,R258,'Прайс цен'!S:S)</f>
        <v>0</v>
      </c>
      <c r="V258" s="51">
        <f t="shared" si="16"/>
        <v>0</v>
      </c>
      <c r="W258" s="146"/>
      <c r="X258" s="51"/>
      <c r="Y258" s="51"/>
      <c r="Z258" s="51">
        <f>X258*SUMIF('Прайс цен'!Q:Q,W258,'Прайс цен'!S:S)</f>
        <v>0</v>
      </c>
      <c r="AA258" s="64">
        <f t="shared" si="17"/>
        <v>0</v>
      </c>
      <c r="AB258" s="69">
        <f t="shared" si="18"/>
        <v>557.84</v>
      </c>
      <c r="AC258" s="70">
        <f t="shared" si="19"/>
        <v>28.599999999999998</v>
      </c>
      <c r="AD258" s="83"/>
      <c r="AE258" s="83"/>
      <c r="AF258" s="83"/>
      <c r="AG258" s="83"/>
    </row>
    <row r="259" spans="1:33" ht="15">
      <c r="A259" s="53" t="s">
        <v>270</v>
      </c>
      <c r="B259" s="142"/>
      <c r="C259" s="51">
        <f>SUMIF('Прайс цен'!B:B,B259,'Прайс цен'!D:D)+SUMIF('передел арм.шипов'!B:B,B259,'передел арм.шипов'!L:M)</f>
        <v>0</v>
      </c>
      <c r="D259" s="51">
        <f>SUMIF('Прайс цен'!B:B,B259,'Прайс цен'!E:E)+SUMIF('передел арм.шипов'!B:B,B259,'передел арм.шипов'!M:M)</f>
        <v>0</v>
      </c>
      <c r="E259" s="145"/>
      <c r="F259" s="52"/>
      <c r="G259" s="51"/>
      <c r="H259" s="51"/>
      <c r="I259" s="145"/>
      <c r="J259" s="52"/>
      <c r="K259" s="51"/>
      <c r="L259" s="51"/>
      <c r="M259" s="146"/>
      <c r="N259" s="51"/>
      <c r="O259" s="51"/>
      <c r="P259" s="51">
        <f>N259*SUMIF('Прайс цен'!Q:Q,M259,'Прайс цен'!S:S)</f>
        <v>0</v>
      </c>
      <c r="Q259" s="51">
        <f t="shared" si="15"/>
        <v>0</v>
      </c>
      <c r="R259" s="146" t="s">
        <v>376</v>
      </c>
      <c r="S259" s="51">
        <v>2.38</v>
      </c>
      <c r="T259" s="51">
        <v>0.06</v>
      </c>
      <c r="U259" s="51">
        <f>S259*SUMIF('Прайс цен'!Q:Q,R259,'Прайс цен'!S:S)</f>
        <v>9.043999999999999</v>
      </c>
      <c r="V259" s="51">
        <f t="shared" si="16"/>
        <v>2.32</v>
      </c>
      <c r="W259" s="146" t="s">
        <v>382</v>
      </c>
      <c r="X259" s="51">
        <v>1.3</v>
      </c>
      <c r="Y259" s="51">
        <v>0.03</v>
      </c>
      <c r="Z259" s="51">
        <f>X259*SUMIF('Прайс цен'!Q:Q,W259,'Прайс цен'!S:S)</f>
        <v>1.079</v>
      </c>
      <c r="AA259" s="64">
        <f t="shared" si="17"/>
        <v>1.27</v>
      </c>
      <c r="AB259" s="69">
        <f t="shared" si="18"/>
        <v>10.123</v>
      </c>
      <c r="AC259" s="70">
        <f t="shared" si="19"/>
        <v>3.59</v>
      </c>
      <c r="AD259" s="83"/>
      <c r="AE259" s="83"/>
      <c r="AF259" s="83"/>
      <c r="AG259" s="83"/>
    </row>
    <row r="260" spans="1:33" ht="15">
      <c r="A260" s="53" t="s">
        <v>168</v>
      </c>
      <c r="B260" s="142"/>
      <c r="C260" s="51">
        <f>SUMIF('Прайс цен'!B:B,B260,'Прайс цен'!D:D)+SUMIF('передел арм.шипов'!B:B,B260,'передел арм.шипов'!L:M)</f>
        <v>0</v>
      </c>
      <c r="D260" s="51">
        <f>SUMIF('Прайс цен'!B:B,B260,'Прайс цен'!E:E)+SUMIF('передел арм.шипов'!B:B,B260,'передел арм.шипов'!M:M)</f>
        <v>0</v>
      </c>
      <c r="E260" s="145"/>
      <c r="F260" s="52"/>
      <c r="G260" s="51"/>
      <c r="H260" s="51"/>
      <c r="I260" s="145"/>
      <c r="J260" s="52"/>
      <c r="K260" s="51"/>
      <c r="L260" s="51"/>
      <c r="M260" s="146"/>
      <c r="N260" s="51"/>
      <c r="O260" s="51"/>
      <c r="P260" s="51">
        <f>N260*SUMIF('Прайс цен'!Q:Q,M260,'Прайс цен'!S:S)</f>
        <v>0</v>
      </c>
      <c r="Q260" s="51">
        <f t="shared" si="15"/>
        <v>0</v>
      </c>
      <c r="R260" s="146"/>
      <c r="S260" s="51"/>
      <c r="T260" s="51"/>
      <c r="U260" s="51">
        <f>S260*SUMIF('Прайс цен'!Q:Q,R260,'Прайс цен'!S:S)</f>
        <v>0</v>
      </c>
      <c r="V260" s="51">
        <f t="shared" si="16"/>
        <v>0</v>
      </c>
      <c r="W260" s="146"/>
      <c r="X260" s="51"/>
      <c r="Y260" s="51"/>
      <c r="Z260" s="51">
        <f>X260*SUMIF('Прайс цен'!Q:Q,W260,'Прайс цен'!S:S)</f>
        <v>0</v>
      </c>
      <c r="AA260" s="64">
        <f t="shared" si="17"/>
        <v>0</v>
      </c>
      <c r="AB260" s="69">
        <f t="shared" si="18"/>
        <v>0</v>
      </c>
      <c r="AC260" s="70">
        <f t="shared" si="19"/>
        <v>0</v>
      </c>
      <c r="AD260" s="83"/>
      <c r="AE260" s="83"/>
      <c r="AF260" s="83"/>
      <c r="AG260" s="83"/>
    </row>
    <row r="261" spans="1:33" ht="15.75" thickBot="1">
      <c r="A261" s="53" t="s">
        <v>12</v>
      </c>
      <c r="B261" s="142"/>
      <c r="C261" s="51">
        <f>SUMIF('Прайс цен'!B:B,B261,'Прайс цен'!D:D)+SUMIF('передел арм.шипов'!B:B,B261,'передел арм.шипов'!L:M)</f>
        <v>0</v>
      </c>
      <c r="D261" s="51">
        <f>SUMIF('Прайс цен'!B:B,B261,'Прайс цен'!E:E)+SUMIF('передел арм.шипов'!B:B,B261,'передел арм.шипов'!M:M)</f>
        <v>0</v>
      </c>
      <c r="E261" s="145"/>
      <c r="F261" s="52"/>
      <c r="G261" s="51"/>
      <c r="H261" s="51"/>
      <c r="I261" s="145"/>
      <c r="J261" s="52"/>
      <c r="K261" s="51"/>
      <c r="L261" s="51"/>
      <c r="M261" s="146"/>
      <c r="N261" s="51"/>
      <c r="O261" s="51"/>
      <c r="P261" s="51">
        <f>N261*SUMIF('Прайс цен'!Q:Q,M261,'Прайс цен'!S:S)</f>
        <v>0</v>
      </c>
      <c r="Q261" s="51">
        <f t="shared" si="15"/>
        <v>0</v>
      </c>
      <c r="R261" s="146" t="s">
        <v>376</v>
      </c>
      <c r="S261" s="51">
        <v>5.13</v>
      </c>
      <c r="T261" s="51">
        <v>0.1</v>
      </c>
      <c r="U261" s="51">
        <f>S261*SUMIF('Прайс цен'!Q:Q,R261,'Прайс цен'!S:S)</f>
        <v>19.494</v>
      </c>
      <c r="V261" s="51">
        <f t="shared" si="16"/>
        <v>5.03</v>
      </c>
      <c r="W261" s="146" t="s">
        <v>382</v>
      </c>
      <c r="X261" s="51">
        <v>2.07</v>
      </c>
      <c r="Y261" s="51">
        <v>0.04</v>
      </c>
      <c r="Z261" s="51">
        <f>X261*SUMIF('Прайс цен'!Q:Q,W261,'Прайс цен'!S:S)</f>
        <v>1.7180999999999997</v>
      </c>
      <c r="AA261" s="64">
        <f t="shared" si="17"/>
        <v>2.03</v>
      </c>
      <c r="AB261" s="69">
        <f t="shared" si="18"/>
        <v>21.2121</v>
      </c>
      <c r="AC261" s="84">
        <f t="shared" si="19"/>
        <v>7.0600000000000005</v>
      </c>
      <c r="AD261" s="83"/>
      <c r="AE261" s="83"/>
      <c r="AF261" s="83"/>
      <c r="AG261" s="83"/>
    </row>
    <row r="262" spans="1:38" ht="15.75" thickBot="1">
      <c r="A262" s="53" t="s">
        <v>17</v>
      </c>
      <c r="B262" s="142"/>
      <c r="C262" s="51">
        <f>SUMIF('Прайс цен'!B:B,B262,'Прайс цен'!D:D)+SUMIF('передел арм.шипов'!B:B,B262,'передел арм.шипов'!L:M)</f>
        <v>0</v>
      </c>
      <c r="D262" s="51">
        <f>SUMIF('Прайс цен'!B:B,B262,'Прайс цен'!E:E)+SUMIF('передел арм.шипов'!B:B,B262,'передел арм.шипов'!M:M)</f>
        <v>0</v>
      </c>
      <c r="E262" s="145"/>
      <c r="F262" s="52"/>
      <c r="G262" s="51"/>
      <c r="H262" s="51"/>
      <c r="I262" s="145"/>
      <c r="J262" s="52"/>
      <c r="K262" s="51"/>
      <c r="L262" s="51"/>
      <c r="M262" s="146"/>
      <c r="N262" s="51"/>
      <c r="O262" s="51"/>
      <c r="P262" s="51">
        <f>N262*SUMIF('Прайс цен'!Q:Q,M262,'Прайс цен'!S:S)</f>
        <v>0</v>
      </c>
      <c r="Q262" s="51">
        <f aca="true" t="shared" si="20" ref="Q262:Q276">N262-O262</f>
        <v>0</v>
      </c>
      <c r="R262" s="146" t="s">
        <v>376</v>
      </c>
      <c r="S262" s="51">
        <v>7.7</v>
      </c>
      <c r="T262" s="51">
        <v>0.11</v>
      </c>
      <c r="U262" s="51">
        <f>S262*SUMIF('Прайс цен'!Q:Q,R262,'Прайс цен'!S:S)</f>
        <v>29.259999999999998</v>
      </c>
      <c r="V262" s="51">
        <f aca="true" t="shared" si="21" ref="V262:V276">S262-T262</f>
        <v>7.59</v>
      </c>
      <c r="W262" s="146" t="s">
        <v>382</v>
      </c>
      <c r="X262" s="51">
        <v>2.3</v>
      </c>
      <c r="Y262" s="51">
        <v>0.04</v>
      </c>
      <c r="Z262" s="51">
        <f>X262*SUMIF('Прайс цен'!Q:Q,W262,'Прайс цен'!S:S)</f>
        <v>1.9089999999999998</v>
      </c>
      <c r="AA262" s="64">
        <f aca="true" t="shared" si="22" ref="AA262:AA276">X262-Y262</f>
        <v>2.26</v>
      </c>
      <c r="AB262" s="69">
        <f aca="true" t="shared" si="23" ref="AB262:AB276">SUM(C262,G262,P262,U262,K262,Z262)</f>
        <v>31.168999999999997</v>
      </c>
      <c r="AC262" s="88">
        <f aca="true" t="shared" si="24" ref="AC262:AC276">SUM(D262,H262,Q262,V262,L262,AA262)</f>
        <v>9.85</v>
      </c>
      <c r="AD262" s="83"/>
      <c r="AE262" s="83"/>
      <c r="AF262" s="83"/>
      <c r="AG262" s="83"/>
      <c r="AH262" s="121"/>
      <c r="AI262" s="11"/>
      <c r="AK262" s="83"/>
      <c r="AL262" s="83"/>
    </row>
    <row r="263" spans="1:33" ht="15.75" thickBot="1">
      <c r="A263" s="53" t="s">
        <v>101</v>
      </c>
      <c r="B263" s="142"/>
      <c r="C263" s="51">
        <f>SUMIF('Прайс цен'!B:B,B263,'Прайс цен'!D:D)+SUMIF('передел арм.шипов'!B:B,B263,'передел арм.шипов'!L:M)</f>
        <v>0</v>
      </c>
      <c r="D263" s="51">
        <f>SUMIF('Прайс цен'!B:B,B263,'Прайс цен'!E:E)+SUMIF('передел арм.шипов'!B:B,B263,'передел арм.шипов'!M:M)</f>
        <v>0</v>
      </c>
      <c r="E263" s="145"/>
      <c r="F263" s="52"/>
      <c r="G263" s="51"/>
      <c r="H263" s="51"/>
      <c r="I263" s="145"/>
      <c r="J263" s="52"/>
      <c r="K263" s="51"/>
      <c r="L263" s="51"/>
      <c r="M263" s="146"/>
      <c r="N263" s="51"/>
      <c r="O263" s="51"/>
      <c r="P263" s="51">
        <f>N263*SUMIF('Прайс цен'!Q:Q,M263,'Прайс цен'!S:S)</f>
        <v>0</v>
      </c>
      <c r="Q263" s="51">
        <f t="shared" si="20"/>
        <v>0</v>
      </c>
      <c r="R263" s="146" t="s">
        <v>378</v>
      </c>
      <c r="S263" s="51">
        <v>10.01</v>
      </c>
      <c r="T263" s="51">
        <v>0.14</v>
      </c>
      <c r="U263" s="51">
        <f>S263*SUMIF('Прайс цен'!Q:Q,R263,'Прайс цен'!S:S)</f>
        <v>13.013</v>
      </c>
      <c r="V263" s="51">
        <f t="shared" si="21"/>
        <v>9.87</v>
      </c>
      <c r="W263" s="146" t="s">
        <v>382</v>
      </c>
      <c r="X263" s="51">
        <v>2.99</v>
      </c>
      <c r="Y263" s="51">
        <v>0.05</v>
      </c>
      <c r="Z263" s="51">
        <f>X263*SUMIF('Прайс цен'!Q:Q,W263,'Прайс цен'!S:S)</f>
        <v>2.4817</v>
      </c>
      <c r="AA263" s="64">
        <f t="shared" si="22"/>
        <v>2.9400000000000004</v>
      </c>
      <c r="AB263" s="69">
        <f t="shared" si="23"/>
        <v>15.4947</v>
      </c>
      <c r="AC263" s="86">
        <f t="shared" si="24"/>
        <v>12.809999999999999</v>
      </c>
      <c r="AD263" s="83"/>
      <c r="AE263" s="83"/>
      <c r="AF263" s="83"/>
      <c r="AG263" s="83"/>
    </row>
    <row r="264" spans="1:38" ht="15.75" thickBot="1">
      <c r="A264" s="53" t="s">
        <v>102</v>
      </c>
      <c r="B264" s="142"/>
      <c r="C264" s="51">
        <f>SUMIF('Прайс цен'!B:B,B264,'Прайс цен'!D:D)+SUMIF('передел арм.шипов'!B:B,B264,'передел арм.шипов'!L:M)</f>
        <v>0</v>
      </c>
      <c r="D264" s="51">
        <f>SUMIF('Прайс цен'!B:B,B264,'Прайс цен'!E:E)+SUMIF('передел арм.шипов'!B:B,B264,'передел арм.шипов'!M:M)</f>
        <v>0</v>
      </c>
      <c r="E264" s="145"/>
      <c r="F264" s="52"/>
      <c r="G264" s="51"/>
      <c r="H264" s="51"/>
      <c r="I264" s="145"/>
      <c r="J264" s="52"/>
      <c r="K264" s="51"/>
      <c r="L264" s="51"/>
      <c r="M264" s="146" t="s">
        <v>381</v>
      </c>
      <c r="N264" s="51">
        <v>5.52</v>
      </c>
      <c r="O264" s="51">
        <v>0.12</v>
      </c>
      <c r="P264" s="51">
        <f>N264*SUMIF('Прайс цен'!Q:Q,M264,'Прайс цен'!S:S)</f>
        <v>104.88</v>
      </c>
      <c r="Q264" s="51">
        <f t="shared" si="20"/>
        <v>5.3999999999999995</v>
      </c>
      <c r="R264" s="146"/>
      <c r="S264" s="51"/>
      <c r="T264" s="51"/>
      <c r="U264" s="51">
        <f>S264*SUMIF('Прайс цен'!Q:Q,R264,'Прайс цен'!S:S)</f>
        <v>0</v>
      </c>
      <c r="V264" s="51">
        <f t="shared" si="21"/>
        <v>0</v>
      </c>
      <c r="W264" s="146"/>
      <c r="X264" s="51"/>
      <c r="Y264" s="51"/>
      <c r="Z264" s="51">
        <f>X264*SUMIF('Прайс цен'!Q:Q,W264,'Прайс цен'!S:S)</f>
        <v>0</v>
      </c>
      <c r="AA264" s="64">
        <f t="shared" si="22"/>
        <v>0</v>
      </c>
      <c r="AB264" s="69">
        <f t="shared" si="23"/>
        <v>104.88</v>
      </c>
      <c r="AC264" s="88">
        <f t="shared" si="24"/>
        <v>5.3999999999999995</v>
      </c>
      <c r="AD264" s="83"/>
      <c r="AE264" s="83"/>
      <c r="AF264" s="83"/>
      <c r="AG264" s="83"/>
      <c r="AH264" s="121"/>
      <c r="AI264" s="11"/>
      <c r="AK264" s="83"/>
      <c r="AL264" s="83"/>
    </row>
    <row r="265" spans="1:33" ht="15">
      <c r="A265" s="53" t="s">
        <v>103</v>
      </c>
      <c r="B265" s="142"/>
      <c r="C265" s="51">
        <f>SUMIF('Прайс цен'!B:B,B265,'Прайс цен'!D:D)+SUMIF('передел арм.шипов'!B:B,B265,'передел арм.шипов'!L:M)</f>
        <v>0</v>
      </c>
      <c r="D265" s="51">
        <f>SUMIF('Прайс цен'!B:B,B265,'Прайс цен'!E:E)+SUMIF('передел арм.шипов'!B:B,B265,'передел арм.шипов'!M:M)</f>
        <v>0</v>
      </c>
      <c r="E265" s="145"/>
      <c r="F265" s="52"/>
      <c r="G265" s="51"/>
      <c r="H265" s="51"/>
      <c r="I265" s="145"/>
      <c r="J265" s="52"/>
      <c r="K265" s="51"/>
      <c r="L265" s="51"/>
      <c r="M265" s="146"/>
      <c r="N265" s="51"/>
      <c r="O265" s="51"/>
      <c r="P265" s="51">
        <f>N265*SUMIF('Прайс цен'!Q:Q,M265,'Прайс цен'!S:S)</f>
        <v>0</v>
      </c>
      <c r="Q265" s="51">
        <f t="shared" si="20"/>
        <v>0</v>
      </c>
      <c r="R265" s="146"/>
      <c r="S265" s="51"/>
      <c r="T265" s="51"/>
      <c r="U265" s="51">
        <f>S265*SUMIF('Прайс цен'!Q:Q,R265,'Прайс цен'!S:S)</f>
        <v>0</v>
      </c>
      <c r="V265" s="51">
        <f t="shared" si="21"/>
        <v>0</v>
      </c>
      <c r="W265" s="146"/>
      <c r="X265" s="51"/>
      <c r="Y265" s="51"/>
      <c r="Z265" s="51">
        <f>X265*SUMIF('Прайс цен'!Q:Q,W265,'Прайс цен'!S:S)</f>
        <v>0</v>
      </c>
      <c r="AA265" s="64">
        <f t="shared" si="22"/>
        <v>0</v>
      </c>
      <c r="AB265" s="69">
        <f t="shared" si="23"/>
        <v>0</v>
      </c>
      <c r="AC265" s="85">
        <f t="shared" si="24"/>
        <v>0</v>
      </c>
      <c r="AD265" s="83"/>
      <c r="AE265" s="83"/>
      <c r="AF265" s="83"/>
      <c r="AG265" s="83"/>
    </row>
    <row r="266" spans="1:33" ht="15">
      <c r="A266" s="53" t="s">
        <v>169</v>
      </c>
      <c r="B266" s="142"/>
      <c r="C266" s="51">
        <f>SUMIF('Прайс цен'!B:B,B266,'Прайс цен'!D:D)+SUMIF('передел арм.шипов'!B:B,B266,'передел арм.шипов'!L:M)</f>
        <v>0</v>
      </c>
      <c r="D266" s="51">
        <f>SUMIF('Прайс цен'!B:B,B266,'Прайс цен'!E:E)+SUMIF('передел арм.шипов'!B:B,B266,'передел арм.шипов'!M:M)</f>
        <v>0</v>
      </c>
      <c r="E266" s="145"/>
      <c r="F266" s="52"/>
      <c r="G266" s="51"/>
      <c r="H266" s="51"/>
      <c r="I266" s="145"/>
      <c r="J266" s="52"/>
      <c r="K266" s="51"/>
      <c r="L266" s="51"/>
      <c r="M266" s="146"/>
      <c r="N266" s="51"/>
      <c r="O266" s="51"/>
      <c r="P266" s="51">
        <f>N266*SUMIF('Прайс цен'!Q:Q,M266,'Прайс цен'!S:S)</f>
        <v>0</v>
      </c>
      <c r="Q266" s="51">
        <f t="shared" si="20"/>
        <v>0</v>
      </c>
      <c r="R266" s="146"/>
      <c r="S266" s="51"/>
      <c r="T266" s="51"/>
      <c r="U266" s="51">
        <f>S266*SUMIF('Прайс цен'!Q:Q,R266,'Прайс цен'!S:S)</f>
        <v>0</v>
      </c>
      <c r="V266" s="51">
        <f t="shared" si="21"/>
        <v>0</v>
      </c>
      <c r="W266" s="146"/>
      <c r="X266" s="51"/>
      <c r="Y266" s="51"/>
      <c r="Z266" s="51">
        <f>X266*SUMIF('Прайс цен'!Q:Q,W266,'Прайс цен'!S:S)</f>
        <v>0</v>
      </c>
      <c r="AA266" s="64">
        <f t="shared" si="22"/>
        <v>0</v>
      </c>
      <c r="AB266" s="69">
        <f t="shared" si="23"/>
        <v>0</v>
      </c>
      <c r="AC266" s="70">
        <f t="shared" si="24"/>
        <v>0</v>
      </c>
      <c r="AD266" s="83"/>
      <c r="AE266" s="83"/>
      <c r="AF266" s="83"/>
      <c r="AG266" s="83"/>
    </row>
    <row r="267" spans="1:33" ht="15">
      <c r="A267" s="53" t="s">
        <v>170</v>
      </c>
      <c r="B267" s="142"/>
      <c r="C267" s="51">
        <f>SUMIF('Прайс цен'!B:B,B267,'Прайс цен'!D:D)+SUMIF('передел арм.шипов'!B:B,B267,'передел арм.шипов'!L:M)</f>
        <v>0</v>
      </c>
      <c r="D267" s="51">
        <f>SUMIF('Прайс цен'!B:B,B267,'Прайс цен'!E:E)+SUMIF('передел арм.шипов'!B:B,B267,'передел арм.шипов'!M:M)</f>
        <v>0</v>
      </c>
      <c r="E267" s="145"/>
      <c r="F267" s="52"/>
      <c r="G267" s="51"/>
      <c r="H267" s="51"/>
      <c r="I267" s="145"/>
      <c r="J267" s="52"/>
      <c r="K267" s="51"/>
      <c r="L267" s="51"/>
      <c r="M267" s="146"/>
      <c r="N267" s="51"/>
      <c r="O267" s="51"/>
      <c r="P267" s="51">
        <f>N267*SUMIF('Прайс цен'!Q:Q,M267,'Прайс цен'!S:S)</f>
        <v>0</v>
      </c>
      <c r="Q267" s="51">
        <f t="shared" si="20"/>
        <v>0</v>
      </c>
      <c r="R267" s="146"/>
      <c r="S267" s="51"/>
      <c r="T267" s="51"/>
      <c r="U267" s="51">
        <f>S267*SUMIF('Прайс цен'!Q:Q,R267,'Прайс цен'!S:S)</f>
        <v>0</v>
      </c>
      <c r="V267" s="51">
        <f t="shared" si="21"/>
        <v>0</v>
      </c>
      <c r="W267" s="146"/>
      <c r="X267" s="51"/>
      <c r="Y267" s="51"/>
      <c r="Z267" s="51">
        <f>X267*SUMIF('Прайс цен'!Q:Q,W267,'Прайс цен'!S:S)</f>
        <v>0</v>
      </c>
      <c r="AA267" s="64">
        <f t="shared" si="22"/>
        <v>0</v>
      </c>
      <c r="AB267" s="69">
        <f t="shared" si="23"/>
        <v>0</v>
      </c>
      <c r="AC267" s="70">
        <f t="shared" si="24"/>
        <v>0</v>
      </c>
      <c r="AD267" s="83"/>
      <c r="AE267" s="83"/>
      <c r="AF267" s="83"/>
      <c r="AG267" s="83"/>
    </row>
    <row r="268" spans="1:33" ht="15">
      <c r="A268" s="53" t="s">
        <v>235</v>
      </c>
      <c r="B268" s="142"/>
      <c r="C268" s="51">
        <f>SUMIF('Прайс цен'!B:B,B268,'Прайс цен'!D:D)+SUMIF('передел арм.шипов'!B:B,B268,'передел арм.шипов'!L:M)</f>
        <v>0</v>
      </c>
      <c r="D268" s="51">
        <f>SUMIF('Прайс цен'!B:B,B268,'Прайс цен'!E:E)+SUMIF('передел арм.шипов'!B:B,B268,'передел арм.шипов'!M:M)</f>
        <v>0</v>
      </c>
      <c r="E268" s="145"/>
      <c r="F268" s="52"/>
      <c r="G268" s="51"/>
      <c r="H268" s="51"/>
      <c r="I268" s="145"/>
      <c r="J268" s="52"/>
      <c r="K268" s="51"/>
      <c r="L268" s="51"/>
      <c r="M268" s="146" t="s">
        <v>381</v>
      </c>
      <c r="N268" s="51">
        <v>4.32</v>
      </c>
      <c r="O268" s="51">
        <v>0.2</v>
      </c>
      <c r="P268" s="51">
        <f>N268*SUMIF('Прайс цен'!Q:Q,M268,'Прайс цен'!S:S)</f>
        <v>82.08000000000001</v>
      </c>
      <c r="Q268" s="51">
        <f t="shared" si="20"/>
        <v>4.12</v>
      </c>
      <c r="R268" s="146"/>
      <c r="S268" s="51"/>
      <c r="T268" s="51"/>
      <c r="U268" s="51">
        <f>S268*SUMIF('Прайс цен'!Q:Q,R268,'Прайс цен'!S:S)</f>
        <v>0</v>
      </c>
      <c r="V268" s="51">
        <f t="shared" si="21"/>
        <v>0</v>
      </c>
      <c r="W268" s="146"/>
      <c r="X268" s="51"/>
      <c r="Y268" s="51"/>
      <c r="Z268" s="51">
        <f>X268*SUMIF('Прайс цен'!Q:Q,W268,'Прайс цен'!S:S)</f>
        <v>0</v>
      </c>
      <c r="AA268" s="64">
        <f t="shared" si="22"/>
        <v>0</v>
      </c>
      <c r="AB268" s="69">
        <f t="shared" si="23"/>
        <v>82.08000000000001</v>
      </c>
      <c r="AC268" s="70">
        <f t="shared" si="24"/>
        <v>4.12</v>
      </c>
      <c r="AD268" s="83"/>
      <c r="AE268" s="83"/>
      <c r="AF268" s="83"/>
      <c r="AG268" s="83"/>
    </row>
    <row r="269" spans="1:33" ht="15">
      <c r="A269" s="53" t="s">
        <v>236</v>
      </c>
      <c r="B269" s="142"/>
      <c r="C269" s="51">
        <f>SUMIF('Прайс цен'!B:B,B269,'Прайс цен'!D:D)+SUMIF('передел арм.шипов'!B:B,B269,'передел арм.шипов'!L:M)</f>
        <v>0</v>
      </c>
      <c r="D269" s="51">
        <f>SUMIF('Прайс цен'!B:B,B269,'Прайс цен'!E:E)+SUMIF('передел арм.шипов'!B:B,B269,'передел арм.шипов'!M:M)</f>
        <v>0</v>
      </c>
      <c r="E269" s="145"/>
      <c r="F269" s="52"/>
      <c r="G269" s="51"/>
      <c r="H269" s="51"/>
      <c r="I269" s="145"/>
      <c r="J269" s="52"/>
      <c r="K269" s="51"/>
      <c r="L269" s="51"/>
      <c r="M269" s="146" t="s">
        <v>381</v>
      </c>
      <c r="N269" s="51">
        <v>4.3</v>
      </c>
      <c r="O269" s="51">
        <v>0.2</v>
      </c>
      <c r="P269" s="51">
        <f>N269*SUMIF('Прайс цен'!Q:Q,M269,'Прайс цен'!S:S)</f>
        <v>81.7</v>
      </c>
      <c r="Q269" s="51">
        <f t="shared" si="20"/>
        <v>4.1</v>
      </c>
      <c r="R269" s="146"/>
      <c r="S269" s="51"/>
      <c r="T269" s="51"/>
      <c r="U269" s="51">
        <f>S269*SUMIF('Прайс цен'!Q:Q,R269,'Прайс цен'!S:S)</f>
        <v>0</v>
      </c>
      <c r="V269" s="51">
        <f t="shared" si="21"/>
        <v>0</v>
      </c>
      <c r="W269" s="146"/>
      <c r="X269" s="51"/>
      <c r="Y269" s="51"/>
      <c r="Z269" s="51">
        <f>X269*SUMIF('Прайс цен'!Q:Q,W269,'Прайс цен'!S:S)</f>
        <v>0</v>
      </c>
      <c r="AA269" s="64">
        <f t="shared" si="22"/>
        <v>0</v>
      </c>
      <c r="AB269" s="69">
        <f t="shared" si="23"/>
        <v>81.7</v>
      </c>
      <c r="AC269" s="70">
        <f t="shared" si="24"/>
        <v>4.1</v>
      </c>
      <c r="AD269" s="83"/>
      <c r="AE269" s="83"/>
      <c r="AF269" s="83"/>
      <c r="AG269" s="83"/>
    </row>
    <row r="270" spans="1:33" ht="15">
      <c r="A270" s="100" t="s">
        <v>104</v>
      </c>
      <c r="B270" s="142" t="s">
        <v>340</v>
      </c>
      <c r="C270" s="51">
        <f>SUMIF('Прайс цен'!B:B,B270,'Прайс цен'!D:D)+SUMIF('передел арм.шипов'!B:B,B270,'передел арм.шипов'!L:M)</f>
        <v>5.782528</v>
      </c>
      <c r="D270" s="51">
        <f>SUMIF('Прайс цен'!B:B,B270,'Прайс цен'!E:E)+SUMIF('передел арм.шипов'!B:B,B270,'передел арм.шипов'!M:M)</f>
        <v>0.5652</v>
      </c>
      <c r="E270" s="145"/>
      <c r="F270" s="52"/>
      <c r="G270" s="51"/>
      <c r="H270" s="51"/>
      <c r="I270" s="145"/>
      <c r="J270" s="52"/>
      <c r="K270" s="51"/>
      <c r="L270" s="51"/>
      <c r="M270" s="146" t="s">
        <v>381</v>
      </c>
      <c r="N270" s="51">
        <v>4.5</v>
      </c>
      <c r="O270" s="51">
        <v>0.21</v>
      </c>
      <c r="P270" s="51">
        <f>N270*SUMIF('Прайс цен'!Q:Q,M270,'Прайс цен'!S:S)</f>
        <v>85.5</v>
      </c>
      <c r="Q270" s="51">
        <f t="shared" si="20"/>
        <v>4.29</v>
      </c>
      <c r="R270" s="146"/>
      <c r="S270" s="51"/>
      <c r="T270" s="51"/>
      <c r="U270" s="51">
        <f>S270*SUMIF('Прайс цен'!Q:Q,R270,'Прайс цен'!S:S)</f>
        <v>0</v>
      </c>
      <c r="V270" s="51">
        <f t="shared" si="21"/>
        <v>0</v>
      </c>
      <c r="W270" s="146"/>
      <c r="X270" s="51"/>
      <c r="Y270" s="51"/>
      <c r="Z270" s="51">
        <f>X270*SUMIF('Прайс цен'!Q:Q,W270,'Прайс цен'!S:S)</f>
        <v>0</v>
      </c>
      <c r="AA270" s="64">
        <f t="shared" si="22"/>
        <v>0</v>
      </c>
      <c r="AB270" s="69">
        <f t="shared" si="23"/>
        <v>91.282528</v>
      </c>
      <c r="AC270" s="70">
        <f t="shared" si="24"/>
        <v>4.8552</v>
      </c>
      <c r="AD270" s="83"/>
      <c r="AE270" s="83"/>
      <c r="AF270" s="83"/>
      <c r="AG270" s="83"/>
    </row>
    <row r="271" spans="1:33" ht="15">
      <c r="A271" s="100" t="s">
        <v>259</v>
      </c>
      <c r="B271" s="142" t="s">
        <v>341</v>
      </c>
      <c r="C271" s="51">
        <f>SUMIF('Прайс цен'!B:B,B271,'Прайс цен'!D:D)+SUMIF('передел арм.шипов'!B:B,B271,'передел арм.шипов'!L:M)</f>
        <v>3.565596</v>
      </c>
      <c r="D271" s="51">
        <f>SUMIF('Прайс цен'!B:B,B271,'Прайс цен'!E:E)+SUMIF('передел арм.шипов'!B:B,B271,'передел арм.шипов'!M:M)</f>
        <v>0.3538</v>
      </c>
      <c r="E271" s="145"/>
      <c r="F271" s="52"/>
      <c r="G271" s="51"/>
      <c r="H271" s="51"/>
      <c r="I271" s="145"/>
      <c r="J271" s="52"/>
      <c r="K271" s="51"/>
      <c r="L271" s="51"/>
      <c r="M271" s="146" t="s">
        <v>381</v>
      </c>
      <c r="N271" s="51">
        <v>1.88</v>
      </c>
      <c r="O271" s="51">
        <v>0.1</v>
      </c>
      <c r="P271" s="51">
        <f>N271*SUMIF('Прайс цен'!Q:Q,M271,'Прайс цен'!S:S)</f>
        <v>35.72</v>
      </c>
      <c r="Q271" s="51">
        <f t="shared" si="20"/>
        <v>1.7799999999999998</v>
      </c>
      <c r="R271" s="146"/>
      <c r="S271" s="51"/>
      <c r="T271" s="51"/>
      <c r="U271" s="51">
        <f>S271*SUMIF('Прайс цен'!Q:Q,R271,'Прайс цен'!S:S)</f>
        <v>0</v>
      </c>
      <c r="V271" s="51">
        <f t="shared" si="21"/>
        <v>0</v>
      </c>
      <c r="W271" s="146"/>
      <c r="X271" s="51"/>
      <c r="Y271" s="51"/>
      <c r="Z271" s="51">
        <f>X271*SUMIF('Прайс цен'!Q:Q,W271,'Прайс цен'!S:S)</f>
        <v>0</v>
      </c>
      <c r="AA271" s="64">
        <f t="shared" si="22"/>
        <v>0</v>
      </c>
      <c r="AB271" s="69">
        <f t="shared" si="23"/>
        <v>39.285596</v>
      </c>
      <c r="AC271" s="70">
        <f t="shared" si="24"/>
        <v>2.1338</v>
      </c>
      <c r="AD271" s="83"/>
      <c r="AE271" s="83"/>
      <c r="AF271" s="83"/>
      <c r="AG271" s="83"/>
    </row>
    <row r="272" spans="1:33" ht="15">
      <c r="A272" s="100" t="s">
        <v>263</v>
      </c>
      <c r="B272" s="142"/>
      <c r="C272" s="51">
        <f>SUMIF('Прайс цен'!B:B,B272,'Прайс цен'!D:D)+SUMIF('передел арм.шипов'!B:B,B272,'передел арм.шипов'!L:M)</f>
        <v>0</v>
      </c>
      <c r="D272" s="51">
        <f>SUMIF('Прайс цен'!B:B,B272,'Прайс цен'!E:E)+SUMIF('передел арм.шипов'!B:B,B272,'передел арм.шипов'!M:M)</f>
        <v>0</v>
      </c>
      <c r="E272" s="145"/>
      <c r="F272" s="52"/>
      <c r="G272" s="51"/>
      <c r="H272" s="51"/>
      <c r="I272" s="145"/>
      <c r="J272" s="52"/>
      <c r="K272" s="51"/>
      <c r="L272" s="51"/>
      <c r="M272" s="146" t="s">
        <v>381</v>
      </c>
      <c r="N272" s="51">
        <v>3.46</v>
      </c>
      <c r="O272" s="51">
        <v>0.16</v>
      </c>
      <c r="P272" s="51">
        <f>N272*SUMIF('Прайс цен'!Q:Q,M272,'Прайс цен'!S:S)</f>
        <v>65.74</v>
      </c>
      <c r="Q272" s="51">
        <f t="shared" si="20"/>
        <v>3.3</v>
      </c>
      <c r="R272" s="146"/>
      <c r="S272" s="51"/>
      <c r="T272" s="51"/>
      <c r="U272" s="51">
        <f>S272*SUMIF('Прайс цен'!Q:Q,R272,'Прайс цен'!S:S)</f>
        <v>0</v>
      </c>
      <c r="V272" s="51">
        <f t="shared" si="21"/>
        <v>0</v>
      </c>
      <c r="W272" s="146" t="s">
        <v>382</v>
      </c>
      <c r="X272" s="51">
        <v>0.86</v>
      </c>
      <c r="Y272" s="51">
        <v>0.04</v>
      </c>
      <c r="Z272" s="51">
        <f>X272*SUMIF('Прайс цен'!Q:Q,W272,'Прайс цен'!S:S)</f>
        <v>0.7138</v>
      </c>
      <c r="AA272" s="64">
        <f t="shared" si="22"/>
        <v>0.82</v>
      </c>
      <c r="AB272" s="69">
        <f t="shared" si="23"/>
        <v>66.4538</v>
      </c>
      <c r="AC272" s="70">
        <f t="shared" si="24"/>
        <v>4.12</v>
      </c>
      <c r="AD272" s="83"/>
      <c r="AE272" s="83"/>
      <c r="AF272" s="83"/>
      <c r="AG272" s="83"/>
    </row>
    <row r="273" spans="1:33" ht="15">
      <c r="A273" s="53" t="s">
        <v>134</v>
      </c>
      <c r="B273" s="143"/>
      <c r="C273" s="51">
        <f>SUMIF('Прайс цен'!B:B,B273,'Прайс цен'!D:D)+SUMIF('передел арм.шипов'!B:B,B273,'передел арм.шипов'!L:M)</f>
        <v>0</v>
      </c>
      <c r="D273" s="51">
        <f>SUMIF('Прайс цен'!B:B,B273,'Прайс цен'!E:E)+SUMIF('передел арм.шипов'!B:B,B273,'передел арм.шипов'!M:M)</f>
        <v>0</v>
      </c>
      <c r="E273" s="143"/>
      <c r="F273" s="62"/>
      <c r="G273" s="62"/>
      <c r="H273" s="62"/>
      <c r="I273" s="143"/>
      <c r="J273" s="62"/>
      <c r="K273" s="62"/>
      <c r="L273" s="62"/>
      <c r="M273" s="143"/>
      <c r="N273" s="62"/>
      <c r="O273" s="62"/>
      <c r="P273" s="51">
        <f>N273*SUMIF('Прайс цен'!Q:Q,M273,'Прайс цен'!S:S)</f>
        <v>0</v>
      </c>
      <c r="Q273" s="55">
        <f t="shared" si="20"/>
        <v>0</v>
      </c>
      <c r="R273" s="146"/>
      <c r="S273" s="61"/>
      <c r="T273" s="61"/>
      <c r="U273" s="51">
        <f>S273*SUMIF('Прайс цен'!Q:Q,R273,'Прайс цен'!S:S)</f>
        <v>0</v>
      </c>
      <c r="V273" s="55">
        <f t="shared" si="21"/>
        <v>0</v>
      </c>
      <c r="W273" s="146"/>
      <c r="X273" s="61"/>
      <c r="Y273" s="61"/>
      <c r="Z273" s="51">
        <f>X273*SUMIF('Прайс цен'!Q:Q,W273,'Прайс цен'!S:S)</f>
        <v>0</v>
      </c>
      <c r="AA273" s="65">
        <f t="shared" si="22"/>
        <v>0</v>
      </c>
      <c r="AB273" s="71">
        <f t="shared" si="23"/>
        <v>0</v>
      </c>
      <c r="AC273" s="72">
        <f t="shared" si="24"/>
        <v>0</v>
      </c>
      <c r="AD273" s="83"/>
      <c r="AE273" s="83"/>
      <c r="AF273" s="83"/>
      <c r="AG273" s="83"/>
    </row>
    <row r="274" spans="1:33" ht="13.5" customHeight="1">
      <c r="A274" s="53" t="s">
        <v>237</v>
      </c>
      <c r="B274" s="143"/>
      <c r="C274" s="51">
        <f>SUMIF('Прайс цен'!B:B,B274,'Прайс цен'!D:D)+SUMIF('передел арм.шипов'!B:B,B274,'передел арм.шипов'!L:M)</f>
        <v>0</v>
      </c>
      <c r="D274" s="51">
        <f>SUMIF('Прайс цен'!B:B,B274,'Прайс цен'!E:E)+SUMIF('передел арм.шипов'!B:B,B274,'передел арм.шипов'!M:M)</f>
        <v>0</v>
      </c>
      <c r="E274" s="143"/>
      <c r="F274" s="62"/>
      <c r="G274" s="62"/>
      <c r="H274" s="62"/>
      <c r="I274" s="143"/>
      <c r="J274" s="62"/>
      <c r="K274" s="62"/>
      <c r="L274" s="62"/>
      <c r="M274" s="143"/>
      <c r="N274" s="62"/>
      <c r="O274" s="62"/>
      <c r="P274" s="51">
        <f>N274*SUMIF('Прайс цен'!Q:Q,M274,'Прайс цен'!S:S)</f>
        <v>0</v>
      </c>
      <c r="Q274" s="55">
        <f t="shared" si="20"/>
        <v>0</v>
      </c>
      <c r="R274" s="146" t="s">
        <v>376</v>
      </c>
      <c r="S274" s="61">
        <v>3.53</v>
      </c>
      <c r="T274" s="61">
        <v>0.08</v>
      </c>
      <c r="U274" s="51">
        <f>S274*SUMIF('Прайс цен'!Q:Q,R274,'Прайс цен'!S:S)</f>
        <v>13.413999999999998</v>
      </c>
      <c r="V274" s="55">
        <f t="shared" si="21"/>
        <v>3.4499999999999997</v>
      </c>
      <c r="W274" s="146" t="s">
        <v>382</v>
      </c>
      <c r="X274" s="51">
        <v>1.57</v>
      </c>
      <c r="Y274" s="51">
        <v>0.05</v>
      </c>
      <c r="Z274" s="51">
        <f>X274*SUMIF('Прайс цен'!Q:Q,W274,'Прайс цен'!S:S)</f>
        <v>1.3031</v>
      </c>
      <c r="AA274" s="65">
        <f t="shared" si="22"/>
        <v>1.52</v>
      </c>
      <c r="AB274" s="71">
        <f t="shared" si="23"/>
        <v>14.717099999999999</v>
      </c>
      <c r="AC274" s="72">
        <f t="shared" si="24"/>
        <v>4.97</v>
      </c>
      <c r="AD274" s="83"/>
      <c r="AE274" s="83"/>
      <c r="AF274" s="83"/>
      <c r="AG274" s="83"/>
    </row>
    <row r="275" spans="1:33" ht="13.5" customHeight="1">
      <c r="A275" s="53" t="s">
        <v>238</v>
      </c>
      <c r="B275" s="143"/>
      <c r="C275" s="51">
        <f>SUMIF('Прайс цен'!B:B,B275,'Прайс цен'!D:D)+SUMIF('передел арм.шипов'!B:B,B275,'передел арм.шипов'!L:M)</f>
        <v>0</v>
      </c>
      <c r="D275" s="51">
        <f>SUMIF('Прайс цен'!B:B,B275,'Прайс цен'!E:E)+SUMIF('передел арм.шипов'!B:B,B275,'передел арм.шипов'!M:M)</f>
        <v>0</v>
      </c>
      <c r="E275" s="143"/>
      <c r="F275" s="9"/>
      <c r="G275" s="9"/>
      <c r="H275" s="9"/>
      <c r="I275" s="143"/>
      <c r="J275" s="9"/>
      <c r="K275" s="9"/>
      <c r="L275" s="9"/>
      <c r="M275" s="143"/>
      <c r="N275" s="9"/>
      <c r="O275" s="9"/>
      <c r="P275" s="51">
        <f>N275*SUMIF('Прайс цен'!Q:Q,M275,'Прайс цен'!S:S)</f>
        <v>0</v>
      </c>
      <c r="Q275" s="61">
        <f t="shared" si="20"/>
        <v>0</v>
      </c>
      <c r="R275" s="146" t="s">
        <v>376</v>
      </c>
      <c r="S275" s="61">
        <v>4.44</v>
      </c>
      <c r="T275" s="61">
        <v>0.11</v>
      </c>
      <c r="U275" s="51">
        <f>S275*SUMIF('Прайс цен'!Q:Q,R275,'Прайс цен'!S:S)</f>
        <v>16.872</v>
      </c>
      <c r="V275" s="61">
        <f t="shared" si="21"/>
        <v>4.33</v>
      </c>
      <c r="W275" s="146" t="s">
        <v>382</v>
      </c>
      <c r="X275" s="51">
        <v>1.96</v>
      </c>
      <c r="Y275" s="51">
        <v>0.05</v>
      </c>
      <c r="Z275" s="51">
        <f>X275*SUMIF('Прайс цен'!Q:Q,W275,'Прайс цен'!S:S)</f>
        <v>1.6267999999999998</v>
      </c>
      <c r="AA275" s="66">
        <f t="shared" si="22"/>
        <v>1.91</v>
      </c>
      <c r="AB275" s="71">
        <f t="shared" si="23"/>
        <v>18.4988</v>
      </c>
      <c r="AC275" s="72">
        <f t="shared" si="24"/>
        <v>6.24</v>
      </c>
      <c r="AD275" s="83"/>
      <c r="AE275" s="83"/>
      <c r="AF275" s="83"/>
      <c r="AG275" s="83"/>
    </row>
    <row r="276" spans="1:33" ht="13.5" customHeight="1" thickBot="1">
      <c r="A276" s="53" t="s">
        <v>239</v>
      </c>
      <c r="B276" s="143"/>
      <c r="C276" s="51">
        <f>SUMIF('Прайс цен'!B:B,B276,'Прайс цен'!D:D)+SUMIF('передел арм.шипов'!B:B,B276,'передел арм.шипов'!L:M)</f>
        <v>0</v>
      </c>
      <c r="D276" s="51">
        <f>SUMIF('Прайс цен'!B:B,B276,'Прайс цен'!E:E)+SUMIF('передел арм.шипов'!B:B,B276,'передел арм.шипов'!M:M)</f>
        <v>0</v>
      </c>
      <c r="E276" s="143"/>
      <c r="F276" s="9"/>
      <c r="G276" s="9"/>
      <c r="H276" s="9"/>
      <c r="I276" s="143"/>
      <c r="J276" s="9"/>
      <c r="K276" s="9"/>
      <c r="L276" s="9"/>
      <c r="M276" s="143"/>
      <c r="N276" s="9"/>
      <c r="O276" s="9"/>
      <c r="P276" s="51">
        <f>N276*SUMIF('Прайс цен'!Q:Q,M276,'Прайс цен'!S:S)</f>
        <v>0</v>
      </c>
      <c r="Q276" s="61">
        <f t="shared" si="20"/>
        <v>0</v>
      </c>
      <c r="R276" s="146" t="s">
        <v>376</v>
      </c>
      <c r="S276" s="61">
        <v>5.28</v>
      </c>
      <c r="T276" s="61">
        <v>0.15</v>
      </c>
      <c r="U276" s="51">
        <f>S276*SUMIF('Прайс цен'!Q:Q,R276,'Прайс цен'!S:S)</f>
        <v>20.064</v>
      </c>
      <c r="V276" s="61">
        <f t="shared" si="21"/>
        <v>5.13</v>
      </c>
      <c r="W276" s="146" t="s">
        <v>382</v>
      </c>
      <c r="X276" s="51">
        <v>2.32</v>
      </c>
      <c r="Y276" s="51">
        <v>0.07</v>
      </c>
      <c r="Z276" s="51">
        <f>X276*SUMIF('Прайс цен'!Q:Q,W276,'Прайс цен'!S:S)</f>
        <v>1.9255999999999998</v>
      </c>
      <c r="AA276" s="66">
        <f t="shared" si="22"/>
        <v>2.25</v>
      </c>
      <c r="AB276" s="73">
        <f t="shared" si="23"/>
        <v>21.9896</v>
      </c>
      <c r="AC276" s="74">
        <f t="shared" si="24"/>
        <v>7.38</v>
      </c>
      <c r="AD276" s="83"/>
      <c r="AE276" s="83"/>
      <c r="AF276" s="83"/>
      <c r="AG276" s="83"/>
    </row>
    <row r="277" spans="30:35" ht="15">
      <c r="AD277" s="11"/>
      <c r="AE277" s="11"/>
      <c r="AF277" s="11"/>
      <c r="AG277" s="11"/>
      <c r="AH277" s="11"/>
      <c r="AI277" s="11"/>
    </row>
    <row r="278" ht="15">
      <c r="B278" s="81"/>
    </row>
    <row r="279" ht="15">
      <c r="B279" s="81"/>
    </row>
    <row r="280" spans="2:34" ht="15">
      <c r="B280" s="81"/>
      <c r="AE280" s="83"/>
      <c r="AF280" s="83"/>
      <c r="AG280" s="83"/>
      <c r="AH280" s="83"/>
    </row>
    <row r="281" ht="15">
      <c r="B281" s="81"/>
    </row>
    <row r="282" ht="15">
      <c r="B282" s="81"/>
    </row>
    <row r="283" ht="15">
      <c r="B283" s="81"/>
    </row>
    <row r="284" ht="15">
      <c r="B284" s="81"/>
    </row>
    <row r="285" ht="15">
      <c r="B285" s="81"/>
    </row>
    <row r="286" ht="15">
      <c r="B286" s="81"/>
    </row>
    <row r="289" spans="4:5" ht="15">
      <c r="D289" s="82"/>
      <c r="E289" s="82"/>
    </row>
  </sheetData>
  <sheetProtection/>
  <autoFilter ref="A4:AJ276"/>
  <mergeCells count="29">
    <mergeCell ref="J2:J3"/>
    <mergeCell ref="K2:K3"/>
    <mergeCell ref="A1:A3"/>
    <mergeCell ref="B2:B3"/>
    <mergeCell ref="C2:C3"/>
    <mergeCell ref="L2:L3"/>
    <mergeCell ref="D2:D3"/>
    <mergeCell ref="E2:E3"/>
    <mergeCell ref="F2:F3"/>
    <mergeCell ref="G2:G3"/>
    <mergeCell ref="H2:H3"/>
    <mergeCell ref="I2:I3"/>
    <mergeCell ref="AB1:AB3"/>
    <mergeCell ref="AC1:AC3"/>
    <mergeCell ref="T2:T3"/>
    <mergeCell ref="U2:U3"/>
    <mergeCell ref="V2:V3"/>
    <mergeCell ref="W2:W3"/>
    <mergeCell ref="Z2:Z3"/>
    <mergeCell ref="AA2:AA3"/>
    <mergeCell ref="X2:X3"/>
    <mergeCell ref="Y2:Y3"/>
    <mergeCell ref="R2:R3"/>
    <mergeCell ref="S2:S3"/>
    <mergeCell ref="M2:M3"/>
    <mergeCell ref="N2:N3"/>
    <mergeCell ref="O2:O3"/>
    <mergeCell ref="Q2:Q3"/>
    <mergeCell ref="P2:P3"/>
  </mergeCells>
  <printOptions/>
  <pageMargins left="0" right="0" top="0" bottom="0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 outlineLevelCol="1"/>
  <cols>
    <col min="1" max="1" width="39.00390625" style="0" customWidth="1"/>
    <col min="2" max="2" width="7.28125" style="0" customWidth="1"/>
    <col min="3" max="3" width="14.8515625" style="0" customWidth="1" outlineLevel="1"/>
    <col min="4" max="4" width="10.140625" style="0" customWidth="1" outlineLevel="1"/>
    <col min="5" max="5" width="9.28125" style="0" customWidth="1" outlineLevel="1"/>
  </cols>
  <sheetData>
    <row r="1" spans="1:5" ht="15.75" thickBot="1">
      <c r="A1" s="209"/>
      <c r="B1" s="209"/>
      <c r="C1" s="209"/>
      <c r="D1" s="209"/>
      <c r="E1" s="209"/>
    </row>
    <row r="2" spans="1:5" ht="23.25" customHeight="1">
      <c r="A2" s="212" t="s">
        <v>122</v>
      </c>
      <c r="B2" s="214" t="s">
        <v>107</v>
      </c>
      <c r="C2" s="216" t="s">
        <v>117</v>
      </c>
      <c r="D2" s="218"/>
      <c r="E2" s="220"/>
    </row>
    <row r="3" spans="1:5" ht="23.25" customHeight="1" thickBot="1">
      <c r="A3" s="213"/>
      <c r="B3" s="215"/>
      <c r="C3" s="217"/>
      <c r="D3" s="219"/>
      <c r="E3" s="221"/>
    </row>
    <row r="4" spans="1:5" ht="15.75" thickBot="1">
      <c r="A4" s="75" t="s">
        <v>281</v>
      </c>
      <c r="B4" s="102">
        <v>162</v>
      </c>
      <c r="C4" s="159" t="str">
        <f>VLOOKUP(A4,'Расчет 1 гот. прод.'!$A$5:$B$276,2,0)</f>
        <v>ГТВ 030.40.00 Э СБ</v>
      </c>
      <c r="D4" s="76"/>
      <c r="E4" s="76"/>
    </row>
    <row r="5" spans="1:5" ht="15.75" thickBot="1">
      <c r="A5" s="103" t="s">
        <v>267</v>
      </c>
      <c r="B5" s="102">
        <v>64</v>
      </c>
      <c r="C5" s="159" t="str">
        <f>VLOOKUP(A5,'Расчет 1 гот. прод.'!$A$5:$B$276,2,0)</f>
        <v>ГТВ 039.00Б СБ</v>
      </c>
      <c r="D5" s="76"/>
      <c r="E5" s="76"/>
    </row>
    <row r="6" spans="1:5" ht="15.75" thickBot="1">
      <c r="A6" s="75" t="s">
        <v>280</v>
      </c>
      <c r="B6" s="102">
        <v>54</v>
      </c>
      <c r="C6" s="159" t="str">
        <f>VLOOKUP(A6,'Расчет 1 гот. прод.'!$A$5:$B$276,2,0)</f>
        <v>ГТВ 012.40.00 Э СБ</v>
      </c>
      <c r="D6" s="76"/>
      <c r="E6" s="76"/>
    </row>
    <row r="7" spans="1:5" ht="15.75" thickBot="1">
      <c r="A7" s="75" t="s">
        <v>0</v>
      </c>
      <c r="B7" s="102">
        <v>28</v>
      </c>
      <c r="C7" s="159" t="str">
        <f>VLOOKUP(A7,'Расчет 1 гот. прод.'!$A$5:$B$276,2,0)</f>
        <v>ГИП 08.03.20.00 СБ</v>
      </c>
      <c r="D7" s="76"/>
      <c r="E7" s="76"/>
    </row>
    <row r="8" spans="1:5" ht="15.75" thickBot="1">
      <c r="A8" s="75" t="s">
        <v>1</v>
      </c>
      <c r="B8" s="102">
        <v>136</v>
      </c>
      <c r="C8" s="159" t="str">
        <f>VLOOKUP(A8,'Расчет 1 гот. прод.'!$A$5:$B$276,2,0)</f>
        <v>ГИП 08.03.10.00 СБ</v>
      </c>
      <c r="D8" s="76"/>
      <c r="E8" s="76"/>
    </row>
    <row r="9" spans="1:5" ht="15.75" thickBot="1">
      <c r="A9" s="103" t="s">
        <v>282</v>
      </c>
      <c r="B9" s="102">
        <v>32</v>
      </c>
      <c r="C9" s="159" t="str">
        <f>VLOOKUP(A9,'Расчет 1 гот. прод.'!$A$5:$B$276,2,0)</f>
        <v>ГТВ 072.00 Д СБ</v>
      </c>
      <c r="D9" s="76"/>
      <c r="E9" s="76"/>
    </row>
    <row r="10" spans="1:5" ht="15.75" thickBot="1">
      <c r="A10" s="103" t="s">
        <v>283</v>
      </c>
      <c r="B10" s="102">
        <v>32</v>
      </c>
      <c r="C10" s="159" t="str">
        <f>VLOOKUP(A10,'Расчет 1 гот. прод.'!$A$5:$B$276,2,0)</f>
        <v>ГТВ 073.00 Д СБ</v>
      </c>
      <c r="D10" s="76"/>
      <c r="E10" s="76"/>
    </row>
    <row r="11" spans="1:5" ht="15.75" thickBot="1">
      <c r="A11" s="103" t="s">
        <v>124</v>
      </c>
      <c r="B11" s="102">
        <v>290</v>
      </c>
      <c r="C11" s="159">
        <f>VLOOKUP(A11,'Расчет 1 гот. прод.'!$A$5:$B$276,2,0)</f>
        <v>0</v>
      </c>
      <c r="D11" s="76"/>
      <c r="E11" s="76"/>
    </row>
    <row r="12" spans="1:5" ht="15.75" thickBot="1">
      <c r="A12" s="103" t="s">
        <v>207</v>
      </c>
      <c r="B12" s="102">
        <v>30</v>
      </c>
      <c r="C12" s="159">
        <f>VLOOKUP(A12,'Расчет 1 гот. прод.'!$A$5:$B$276,2,0)</f>
        <v>0</v>
      </c>
      <c r="D12" s="76"/>
      <c r="E12" s="76"/>
    </row>
    <row r="13" spans="1:5" ht="15.75" thickBot="1">
      <c r="A13" s="103" t="s">
        <v>12</v>
      </c>
      <c r="B13" s="102">
        <v>34</v>
      </c>
      <c r="C13" s="159">
        <f>VLOOKUP(A13,'Расчет 1 гот. прод.'!$A$5:$B$276,2,0)</f>
        <v>0</v>
      </c>
      <c r="D13" s="76"/>
      <c r="E13" s="76"/>
    </row>
    <row r="14" spans="1:5" ht="15.75" thickBot="1">
      <c r="A14" s="103" t="s">
        <v>13</v>
      </c>
      <c r="B14" s="102">
        <v>10</v>
      </c>
      <c r="C14" s="159">
        <f>VLOOKUP(A14,'Расчет 1 гот. прод.'!$A$5:$B$276,2,0)</f>
        <v>0</v>
      </c>
      <c r="D14" s="76"/>
      <c r="E14" s="76"/>
    </row>
    <row r="15" spans="1:5" ht="15.75" thickBot="1">
      <c r="A15" s="103" t="s">
        <v>270</v>
      </c>
      <c r="B15" s="102">
        <v>31.5</v>
      </c>
      <c r="C15" s="159">
        <f>VLOOKUP(A15,'Расчет 1 гот. прод.'!$A$5:$B$276,2,0)</f>
        <v>0</v>
      </c>
      <c r="D15" s="76"/>
      <c r="E15" s="76"/>
    </row>
    <row r="16" spans="1:5" ht="15">
      <c r="A16" s="48"/>
      <c r="B16" s="58"/>
      <c r="C16" s="159"/>
      <c r="D16" s="76"/>
      <c r="E16" s="76"/>
    </row>
    <row r="17" spans="1:5" ht="15">
      <c r="A17" s="48"/>
      <c r="B17" s="58"/>
      <c r="C17" s="159"/>
      <c r="D17" s="76"/>
      <c r="E17" s="76"/>
    </row>
    <row r="18" spans="1:5" ht="15">
      <c r="A18" s="48"/>
      <c r="B18" s="58"/>
      <c r="C18" s="159"/>
      <c r="D18" s="76"/>
      <c r="E18" s="76"/>
    </row>
    <row r="19" spans="1:5" ht="15">
      <c r="A19" s="48"/>
      <c r="B19" s="58"/>
      <c r="C19" s="159"/>
      <c r="D19" s="76"/>
      <c r="E19" s="76"/>
    </row>
    <row r="20" spans="1:5" ht="15">
      <c r="A20" s="49"/>
      <c r="B20" s="58"/>
      <c r="C20" s="159"/>
      <c r="D20" s="76"/>
      <c r="E20" s="76"/>
    </row>
    <row r="21" spans="1:5" ht="15.75" thickBot="1">
      <c r="A21" s="50"/>
      <c r="B21" s="47"/>
      <c r="C21" s="159"/>
      <c r="D21" s="76"/>
      <c r="E21" s="76"/>
    </row>
    <row r="22" spans="1:5" ht="16.5" thickBot="1">
      <c r="A22" s="210" t="s">
        <v>123</v>
      </c>
      <c r="B22" s="211"/>
      <c r="C22" s="211"/>
      <c r="D22" s="211"/>
      <c r="E22" s="46"/>
    </row>
    <row r="23" spans="1:5" ht="15">
      <c r="A23" s="104" t="s">
        <v>328</v>
      </c>
      <c r="B23" s="56"/>
      <c r="C23" s="57"/>
      <c r="D23" s="57"/>
      <c r="E23" s="57"/>
    </row>
    <row r="24" spans="1:5" ht="15">
      <c r="A24" s="13" t="s">
        <v>329</v>
      </c>
      <c r="B24" s="58"/>
      <c r="C24" s="54"/>
      <c r="D24" s="54"/>
      <c r="E24" s="54"/>
    </row>
    <row r="25" spans="1:5" ht="15">
      <c r="A25" s="107" t="s">
        <v>330</v>
      </c>
      <c r="B25" s="58"/>
      <c r="C25" s="54"/>
      <c r="D25" s="54"/>
      <c r="E25" s="54"/>
    </row>
    <row r="26" spans="1:5" ht="15">
      <c r="A26" s="13" t="s">
        <v>331</v>
      </c>
      <c r="B26" s="58"/>
      <c r="C26" s="54"/>
      <c r="D26" s="54"/>
      <c r="E26" s="54"/>
    </row>
    <row r="27" spans="1:5" ht="15">
      <c r="A27" s="13" t="s">
        <v>332</v>
      </c>
      <c r="B27" s="58"/>
      <c r="C27" s="54"/>
      <c r="D27" s="54"/>
      <c r="E27" s="54"/>
    </row>
    <row r="28" spans="1:5" ht="15">
      <c r="A28" s="107" t="s">
        <v>364</v>
      </c>
      <c r="B28" s="58"/>
      <c r="C28" s="54"/>
      <c r="D28" s="54"/>
      <c r="E28" s="54"/>
    </row>
    <row r="29" spans="1:5" ht="15">
      <c r="A29" s="107" t="s">
        <v>333</v>
      </c>
      <c r="B29" s="58"/>
      <c r="C29" s="54"/>
      <c r="D29" s="54"/>
      <c r="E29" s="54"/>
    </row>
    <row r="30" spans="1:5" ht="15">
      <c r="A30" s="107" t="s">
        <v>334</v>
      </c>
      <c r="B30" s="58"/>
      <c r="C30" s="54"/>
      <c r="D30" s="54"/>
      <c r="E30" s="54"/>
    </row>
    <row r="31" spans="1:5" ht="15">
      <c r="A31" s="107" t="s">
        <v>335</v>
      </c>
      <c r="B31" s="58"/>
      <c r="C31" s="54"/>
      <c r="D31" s="54"/>
      <c r="E31" s="54"/>
    </row>
    <row r="32" spans="1:5" ht="15">
      <c r="A32" s="107" t="s">
        <v>336</v>
      </c>
      <c r="B32" s="58"/>
      <c r="C32" s="54"/>
      <c r="D32" s="54"/>
      <c r="E32" s="54"/>
    </row>
    <row r="33" spans="1:5" ht="15">
      <c r="A33" s="107" t="s">
        <v>355</v>
      </c>
      <c r="B33" s="58"/>
      <c r="C33" s="54"/>
      <c r="D33" s="54"/>
      <c r="E33" s="54"/>
    </row>
    <row r="34" spans="1:5" ht="15">
      <c r="A34" s="107" t="s">
        <v>337</v>
      </c>
      <c r="B34" s="58"/>
      <c r="C34" s="54"/>
      <c r="D34" s="54"/>
      <c r="E34" s="54"/>
    </row>
    <row r="35" spans="1:5" ht="15">
      <c r="A35" s="13" t="s">
        <v>338</v>
      </c>
      <c r="B35" s="54"/>
      <c r="C35" s="54"/>
      <c r="D35" s="54"/>
      <c r="E35" s="54"/>
    </row>
    <row r="36" spans="1:5" ht="15">
      <c r="A36" s="13" t="s">
        <v>339</v>
      </c>
      <c r="B36" s="54"/>
      <c r="C36" s="54"/>
      <c r="D36" s="54"/>
      <c r="E36" s="54"/>
    </row>
    <row r="37" spans="1:5" ht="15">
      <c r="A37" s="13" t="s">
        <v>340</v>
      </c>
      <c r="B37" s="54"/>
      <c r="C37" s="54"/>
      <c r="D37" s="54"/>
      <c r="E37" s="54"/>
    </row>
    <row r="38" spans="1:5" ht="15">
      <c r="A38" s="13" t="s">
        <v>341</v>
      </c>
      <c r="B38" s="54"/>
      <c r="C38" s="54"/>
      <c r="D38" s="54"/>
      <c r="E38" s="54"/>
    </row>
    <row r="39" spans="1:5" ht="15">
      <c r="A39" s="13" t="s">
        <v>356</v>
      </c>
      <c r="B39" s="1"/>
      <c r="C39" s="1"/>
      <c r="D39" s="1"/>
      <c r="E39" s="1"/>
    </row>
    <row r="40" spans="1:5" ht="15">
      <c r="A40" s="13" t="s">
        <v>357</v>
      </c>
      <c r="B40" s="1"/>
      <c r="C40" s="1"/>
      <c r="D40" s="1"/>
      <c r="E40" s="1"/>
    </row>
    <row r="41" spans="1:5" ht="15">
      <c r="A41" s="107" t="s">
        <v>358</v>
      </c>
      <c r="B41" s="1"/>
      <c r="C41" s="1"/>
      <c r="D41" s="1"/>
      <c r="E41" s="1"/>
    </row>
    <row r="42" spans="1:5" ht="15">
      <c r="A42" s="107" t="s">
        <v>359</v>
      </c>
      <c r="B42" s="1"/>
      <c r="C42" s="1"/>
      <c r="D42" s="1"/>
      <c r="E42" s="1"/>
    </row>
    <row r="43" spans="1:5" ht="15">
      <c r="A43" s="13" t="s">
        <v>342</v>
      </c>
      <c r="B43" s="1"/>
      <c r="C43" s="1"/>
      <c r="D43" s="1"/>
      <c r="E43" s="1"/>
    </row>
    <row r="44" spans="1:5" ht="15">
      <c r="A44" s="13" t="s">
        <v>343</v>
      </c>
      <c r="B44" s="1"/>
      <c r="C44" s="1"/>
      <c r="D44" s="1"/>
      <c r="E44" s="1"/>
    </row>
    <row r="45" spans="1:5" ht="15">
      <c r="A45" s="13" t="s">
        <v>344</v>
      </c>
      <c r="B45" s="1"/>
      <c r="C45" s="1"/>
      <c r="D45" s="1"/>
      <c r="E45" s="1"/>
    </row>
    <row r="46" spans="1:5" ht="15">
      <c r="A46" s="13" t="s">
        <v>345</v>
      </c>
      <c r="B46" s="1"/>
      <c r="C46" s="1"/>
      <c r="D46" s="1"/>
      <c r="E46" s="1"/>
    </row>
    <row r="47" spans="1:5" ht="15">
      <c r="A47" s="13" t="s">
        <v>346</v>
      </c>
      <c r="B47" s="1"/>
      <c r="C47" s="1"/>
      <c r="D47" s="1"/>
      <c r="E47" s="1"/>
    </row>
    <row r="48" spans="1:5" ht="15">
      <c r="A48" s="13" t="s">
        <v>347</v>
      </c>
      <c r="B48" s="1"/>
      <c r="C48" s="1"/>
      <c r="D48" s="1"/>
      <c r="E48" s="1"/>
    </row>
    <row r="49" spans="1:5" ht="15">
      <c r="A49" s="13" t="s">
        <v>348</v>
      </c>
      <c r="B49" s="1"/>
      <c r="C49" s="1"/>
      <c r="D49" s="1"/>
      <c r="E49" s="1"/>
    </row>
    <row r="50" spans="1:5" ht="15">
      <c r="A50" s="13" t="s">
        <v>349</v>
      </c>
      <c r="B50" s="1"/>
      <c r="C50" s="1"/>
      <c r="D50" s="1"/>
      <c r="E50" s="1"/>
    </row>
    <row r="51" spans="1:5" ht="15">
      <c r="A51" s="13" t="s">
        <v>350</v>
      </c>
      <c r="B51" s="1"/>
      <c r="C51" s="1"/>
      <c r="D51" s="1"/>
      <c r="E51" s="1"/>
    </row>
    <row r="52" spans="1:5" ht="15">
      <c r="A52" s="13" t="s">
        <v>351</v>
      </c>
      <c r="B52" s="1"/>
      <c r="C52" s="1"/>
      <c r="D52" s="1"/>
      <c r="E52" s="1"/>
    </row>
    <row r="53" spans="1:5" ht="15">
      <c r="A53" s="107" t="s">
        <v>360</v>
      </c>
      <c r="B53" s="1"/>
      <c r="C53" s="1"/>
      <c r="D53" s="1"/>
      <c r="E53" s="1"/>
    </row>
    <row r="54" spans="1:5" ht="15">
      <c r="A54" s="107" t="s">
        <v>361</v>
      </c>
      <c r="B54" s="1"/>
      <c r="C54" s="1"/>
      <c r="D54" s="1"/>
      <c r="E54" s="1"/>
    </row>
    <row r="55" spans="1:5" ht="15">
      <c r="A55" s="107" t="s">
        <v>362</v>
      </c>
      <c r="B55" s="1"/>
      <c r="C55" s="1"/>
      <c r="D55" s="1"/>
      <c r="E55" s="1"/>
    </row>
    <row r="56" spans="1:5" ht="15">
      <c r="A56" s="13" t="s">
        <v>352</v>
      </c>
      <c r="B56" s="1"/>
      <c r="C56" s="1"/>
      <c r="D56" s="1"/>
      <c r="E56" s="1"/>
    </row>
    <row r="57" spans="1:5" ht="15">
      <c r="A57" s="13" t="s">
        <v>353</v>
      </c>
      <c r="B57" s="1"/>
      <c r="C57" s="1"/>
      <c r="D57" s="1"/>
      <c r="E57" s="1"/>
    </row>
    <row r="58" spans="1:5" ht="15">
      <c r="A58" s="13" t="s">
        <v>354</v>
      </c>
      <c r="B58" s="1"/>
      <c r="C58" s="1"/>
      <c r="D58" s="1"/>
      <c r="E58" s="1"/>
    </row>
    <row r="59" spans="1:5" ht="15.75" thickBot="1">
      <c r="A59" s="44" t="s">
        <v>363</v>
      </c>
      <c r="B59" s="44"/>
      <c r="C59" s="44"/>
      <c r="D59" s="44"/>
      <c r="E59" s="44"/>
    </row>
    <row r="60" spans="1:5" ht="15.75" thickBot="1">
      <c r="A60" s="156"/>
      <c r="B60" s="46"/>
      <c r="C60" s="46"/>
      <c r="D60" s="46"/>
      <c r="E60" s="157"/>
    </row>
    <row r="61" spans="1:5" ht="15">
      <c r="A61" s="155" t="s">
        <v>366</v>
      </c>
      <c r="B61" s="45"/>
      <c r="C61" s="45"/>
      <c r="D61" s="45"/>
      <c r="E61" s="45"/>
    </row>
    <row r="62" spans="1:5" ht="15">
      <c r="A62" s="21" t="s">
        <v>367</v>
      </c>
      <c r="B62" s="1"/>
      <c r="C62" s="1"/>
      <c r="D62" s="1"/>
      <c r="E62" s="1"/>
    </row>
    <row r="63" spans="1:5" ht="15">
      <c r="A63" s="21" t="s">
        <v>368</v>
      </c>
      <c r="B63" s="1"/>
      <c r="C63" s="1"/>
      <c r="D63" s="1"/>
      <c r="E63" s="1"/>
    </row>
    <row r="64" spans="1:5" ht="15">
      <c r="A64" s="21" t="s">
        <v>369</v>
      </c>
      <c r="B64" s="1"/>
      <c r="C64" s="1"/>
      <c r="D64" s="1"/>
      <c r="E64" s="1"/>
    </row>
    <row r="65" spans="1:5" ht="15">
      <c r="A65" s="21" t="s">
        <v>370</v>
      </c>
      <c r="B65" s="1"/>
      <c r="C65" s="1"/>
      <c r="D65" s="1"/>
      <c r="E65" s="1"/>
    </row>
    <row r="66" spans="1:5" ht="15">
      <c r="A66" s="21" t="s">
        <v>371</v>
      </c>
      <c r="B66" s="1"/>
      <c r="C66" s="1"/>
      <c r="D66" s="1"/>
      <c r="E66" s="1"/>
    </row>
    <row r="67" spans="1:5" ht="15">
      <c r="A67" s="21" t="s">
        <v>372</v>
      </c>
      <c r="B67" s="1"/>
      <c r="C67" s="1"/>
      <c r="D67" s="1"/>
      <c r="E67" s="1"/>
    </row>
    <row r="68" spans="1:5" ht="15">
      <c r="A68" s="21" t="s">
        <v>373</v>
      </c>
      <c r="B68" s="1"/>
      <c r="C68" s="1"/>
      <c r="D68" s="1"/>
      <c r="E68" s="1"/>
    </row>
    <row r="69" spans="1:5" ht="15">
      <c r="A69" s="21" t="s">
        <v>374</v>
      </c>
      <c r="B69" s="1"/>
      <c r="C69" s="1"/>
      <c r="D69" s="1"/>
      <c r="E69" s="1"/>
    </row>
    <row r="70" spans="1:5" ht="15.75" thickBot="1">
      <c r="A70" s="154" t="s">
        <v>375</v>
      </c>
      <c r="B70" s="44"/>
      <c r="C70" s="44"/>
      <c r="D70" s="44"/>
      <c r="E70" s="44"/>
    </row>
    <row r="71" spans="1:5" ht="15.75" thickBot="1">
      <c r="A71" s="156"/>
      <c r="B71" s="46"/>
      <c r="C71" s="46"/>
      <c r="D71" s="46"/>
      <c r="E71" s="157"/>
    </row>
    <row r="72" spans="1:5" ht="15">
      <c r="A72" s="158" t="s">
        <v>376</v>
      </c>
      <c r="B72" s="45"/>
      <c r="C72" s="45"/>
      <c r="D72" s="45"/>
      <c r="E72" s="45"/>
    </row>
    <row r="73" spans="1:5" ht="15">
      <c r="A73" s="32" t="s">
        <v>377</v>
      </c>
      <c r="B73" s="1"/>
      <c r="C73" s="1"/>
      <c r="D73" s="1"/>
      <c r="E73" s="1"/>
    </row>
    <row r="74" spans="1:5" ht="15">
      <c r="A74" s="32" t="s">
        <v>378</v>
      </c>
      <c r="B74" s="1"/>
      <c r="C74" s="1"/>
      <c r="D74" s="1"/>
      <c r="E74" s="1"/>
    </row>
    <row r="75" spans="1:5" ht="15">
      <c r="A75" s="32" t="s">
        <v>379</v>
      </c>
      <c r="B75" s="1"/>
      <c r="C75" s="1"/>
      <c r="D75" s="1"/>
      <c r="E75" s="1"/>
    </row>
    <row r="76" spans="1:5" ht="15">
      <c r="A76" s="32" t="s">
        <v>380</v>
      </c>
      <c r="B76" s="1"/>
      <c r="C76" s="1"/>
      <c r="D76" s="1"/>
      <c r="E76" s="1"/>
    </row>
    <row r="77" spans="1:5" ht="15">
      <c r="A77" s="32" t="s">
        <v>381</v>
      </c>
      <c r="B77" s="1"/>
      <c r="C77" s="1"/>
      <c r="D77" s="1"/>
      <c r="E77" s="1"/>
    </row>
    <row r="78" spans="1:5" ht="15">
      <c r="A78" s="32" t="s">
        <v>382</v>
      </c>
      <c r="B78" s="1"/>
      <c r="C78" s="1"/>
      <c r="D78" s="1"/>
      <c r="E78" s="1"/>
    </row>
    <row r="79" spans="1:5" ht="15">
      <c r="A79" s="32" t="s">
        <v>42</v>
      </c>
      <c r="B79" s="1"/>
      <c r="C79" s="1"/>
      <c r="D79" s="1"/>
      <c r="E79" s="1"/>
    </row>
    <row r="80" spans="1:5" ht="15">
      <c r="A80" s="32" t="s">
        <v>383</v>
      </c>
      <c r="B80" s="1"/>
      <c r="C80" s="1"/>
      <c r="D80" s="1"/>
      <c r="E80" s="1"/>
    </row>
    <row r="81" spans="1:5" ht="15">
      <c r="A81" s="32" t="s">
        <v>384</v>
      </c>
      <c r="B81" s="1"/>
      <c r="C81" s="1"/>
      <c r="D81" s="1"/>
      <c r="E81" s="1"/>
    </row>
    <row r="82" spans="1:5" ht="15">
      <c r="A82" s="32" t="s">
        <v>385</v>
      </c>
      <c r="B82" s="1"/>
      <c r="C82" s="1"/>
      <c r="D82" s="1"/>
      <c r="E82" s="1"/>
    </row>
    <row r="83" spans="1:5" ht="15">
      <c r="A83" s="32" t="s">
        <v>386</v>
      </c>
      <c r="B83" s="1"/>
      <c r="C83" s="1"/>
      <c r="D83" s="1"/>
      <c r="E83" s="1"/>
    </row>
    <row r="84" spans="1:5" ht="15">
      <c r="A84" s="32" t="s">
        <v>387</v>
      </c>
      <c r="B84" s="1"/>
      <c r="C84" s="1"/>
      <c r="D84" s="1"/>
      <c r="E84" s="1"/>
    </row>
    <row r="85" spans="1:5" ht="15">
      <c r="A85" s="32" t="s">
        <v>388</v>
      </c>
      <c r="B85" s="1"/>
      <c r="C85" s="1"/>
      <c r="D85" s="1"/>
      <c r="E85" s="1"/>
    </row>
    <row r="86" spans="1:5" ht="15">
      <c r="A86" s="32" t="s">
        <v>389</v>
      </c>
      <c r="B86" s="1"/>
      <c r="C86" s="1"/>
      <c r="D86" s="1"/>
      <c r="E86" s="1"/>
    </row>
    <row r="87" spans="1:5" ht="15">
      <c r="A87" s="32" t="s">
        <v>390</v>
      </c>
      <c r="B87" s="1"/>
      <c r="C87" s="1"/>
      <c r="D87" s="1"/>
      <c r="E87" s="1"/>
    </row>
  </sheetData>
  <sheetProtection/>
  <mergeCells count="8">
    <mergeCell ref="A1:B1"/>
    <mergeCell ref="C1:E1"/>
    <mergeCell ref="A22:D22"/>
    <mergeCell ref="A2:A3"/>
    <mergeCell ref="B2:B3"/>
    <mergeCell ref="C2:C3"/>
    <mergeCell ref="D2:D3"/>
    <mergeCell ref="E2:E3"/>
  </mergeCells>
  <printOptions/>
  <pageMargins left="0" right="0" top="0" bottom="0" header="0" footer="0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Markian</dc:creator>
  <cp:keywords/>
  <dc:description/>
  <cp:lastModifiedBy>ASChernova</cp:lastModifiedBy>
  <cp:lastPrinted>2011-03-19T13:15:05Z</cp:lastPrinted>
  <dcterms:created xsi:type="dcterms:W3CDTF">2010-03-15T12:16:48Z</dcterms:created>
  <dcterms:modified xsi:type="dcterms:W3CDTF">2011-03-22T10:59:34Z</dcterms:modified>
  <cp:category/>
  <cp:version/>
  <cp:contentType/>
  <cp:contentStatus/>
</cp:coreProperties>
</file>