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" sheetId="1" r:id="rId1"/>
    <sheet name="Актобе" sheetId="2" r:id="rId2"/>
    <sheet name="АПОРТ" sheetId="3" r:id="rId3"/>
    <sheet name="КАРАГАНДА" sheetId="4" r:id="rId4"/>
    <sheet name="КОСТАНАЙ" sheetId="5" r:id="rId5"/>
    <sheet name="МЕГА АЛМАТЫ" sheetId="6" r:id="rId6"/>
    <sheet name="АСТАНА" sheetId="7" r:id="rId7"/>
    <sheet name="ШИМКЕНТ" sheetId="8" r:id="rId8"/>
  </sheets>
  <definedNames/>
  <calcPr fullCalcOnLoad="1"/>
</workbook>
</file>

<file path=xl/comments1.xml><?xml version="1.0" encoding="utf-8"?>
<comments xmlns="http://schemas.openxmlformats.org/spreadsheetml/2006/main">
  <authors>
    <author>inter124</author>
  </authors>
  <commentList>
    <comment ref="B11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План за месяц!!!!</t>
        </r>
      </text>
    </comment>
    <comment ref="B12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Выручка на текущую дату</t>
        </r>
      </text>
    </comment>
    <comment ref="B13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Фактически выполненого на текущую дату</t>
        </r>
      </text>
    </comment>
    <comment ref="C6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выполненого за день!!!</t>
        </r>
      </text>
    </comment>
    <comment ref="C18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выполненого за день!!!</t>
        </r>
      </text>
    </comment>
  </commentList>
</comments>
</file>

<file path=xl/comments2.xml><?xml version="1.0" encoding="utf-8"?>
<comments xmlns="http://schemas.openxmlformats.org/spreadsheetml/2006/main">
  <authors>
    <author>inter124</author>
  </authors>
  <commentList>
    <comment ref="C6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выполненого за день!!!</t>
        </r>
      </text>
    </comment>
    <comment ref="B11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План за месяц!!!!</t>
        </r>
      </text>
    </comment>
    <comment ref="B12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Выручка на текущую дату</t>
        </r>
      </text>
    </comment>
    <comment ref="B13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Фактически выполненого на текущую дату</t>
        </r>
      </text>
    </comment>
  </commentList>
</comments>
</file>

<file path=xl/comments3.xml><?xml version="1.0" encoding="utf-8"?>
<comments xmlns="http://schemas.openxmlformats.org/spreadsheetml/2006/main">
  <authors>
    <author>inter124</author>
  </authors>
  <commentList>
    <comment ref="C6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выполненого за день!!!</t>
        </r>
      </text>
    </comment>
    <comment ref="B11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План за месяц!!!!</t>
        </r>
      </text>
    </comment>
    <comment ref="B12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Выручка на текущую дату</t>
        </r>
      </text>
    </comment>
    <comment ref="B13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Фактически выполненого на текущую дату</t>
        </r>
      </text>
    </comment>
  </commentList>
</comments>
</file>

<file path=xl/comments4.xml><?xml version="1.0" encoding="utf-8"?>
<comments xmlns="http://schemas.openxmlformats.org/spreadsheetml/2006/main">
  <authors>
    <author>inter124</author>
  </authors>
  <commentList>
    <comment ref="C6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выполненого за день!!!</t>
        </r>
      </text>
    </comment>
    <comment ref="B11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План за месяц!!!!</t>
        </r>
      </text>
    </comment>
    <comment ref="B12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Выручка на текущую дату</t>
        </r>
      </text>
    </comment>
    <comment ref="B13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Фактически выполненого на текущую дату</t>
        </r>
      </text>
    </comment>
  </commentList>
</comments>
</file>

<file path=xl/comments5.xml><?xml version="1.0" encoding="utf-8"?>
<comments xmlns="http://schemas.openxmlformats.org/spreadsheetml/2006/main">
  <authors>
    <author>inter124</author>
  </authors>
  <commentList>
    <comment ref="C6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выполненого за день!!!</t>
        </r>
      </text>
    </comment>
    <comment ref="B11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План за месяц!!!!</t>
        </r>
      </text>
    </comment>
    <comment ref="B12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Выручка на текущую дату</t>
        </r>
      </text>
    </comment>
    <comment ref="B13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Фактически выполненого на текущую дату</t>
        </r>
      </text>
    </comment>
  </commentList>
</comments>
</file>

<file path=xl/comments6.xml><?xml version="1.0" encoding="utf-8"?>
<comments xmlns="http://schemas.openxmlformats.org/spreadsheetml/2006/main">
  <authors>
    <author>inter124</author>
  </authors>
  <commentList>
    <comment ref="C3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План на 1 день</t>
        </r>
      </text>
    </comment>
    <comment ref="C6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выполненого за день!!!</t>
        </r>
      </text>
    </comment>
    <comment ref="B11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План за месяц!!!!</t>
        </r>
      </text>
    </comment>
    <comment ref="B12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Выручка на текущую дату</t>
        </r>
      </text>
    </comment>
    <comment ref="B13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Фактически выполненого на текущую дату</t>
        </r>
      </text>
    </comment>
  </commentList>
</comments>
</file>

<file path=xl/comments7.xml><?xml version="1.0" encoding="utf-8"?>
<comments xmlns="http://schemas.openxmlformats.org/spreadsheetml/2006/main">
  <authors>
    <author>inter124</author>
  </authors>
  <commentList>
    <comment ref="C6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выполненого за день!!!</t>
        </r>
      </text>
    </comment>
    <comment ref="B11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План за месяц!!!!</t>
        </r>
      </text>
    </comment>
    <comment ref="B12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Выручка на текущую дату</t>
        </r>
      </text>
    </comment>
    <comment ref="B13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Фактически выполненого на текущую дату</t>
        </r>
      </text>
    </comment>
  </commentList>
</comments>
</file>

<file path=xl/comments8.xml><?xml version="1.0" encoding="utf-8"?>
<comments xmlns="http://schemas.openxmlformats.org/spreadsheetml/2006/main">
  <authors>
    <author>inter124</author>
  </authors>
  <commentList>
    <comment ref="C6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выполненого за день!!!</t>
        </r>
      </text>
    </comment>
    <comment ref="B11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План за месяц!!!!</t>
        </r>
      </text>
    </comment>
    <comment ref="B12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Выручка на текущую дату</t>
        </r>
      </text>
    </comment>
    <comment ref="B13" authorId="0">
      <text>
        <r>
          <rPr>
            <b/>
            <sz val="8"/>
            <rFont val="Tahoma"/>
            <family val="2"/>
          </rPr>
          <t>inter124:</t>
        </r>
        <r>
          <rPr>
            <sz val="8"/>
            <rFont val="Tahoma"/>
            <family val="2"/>
          </rPr>
          <t xml:space="preserve">
Процент Фактически выполненого на текущую дату</t>
        </r>
      </text>
    </comment>
  </commentList>
</comments>
</file>

<file path=xl/sharedStrings.xml><?xml version="1.0" encoding="utf-8"?>
<sst xmlns="http://schemas.openxmlformats.org/spreadsheetml/2006/main" count="477" uniqueCount="62">
  <si>
    <t>План за день</t>
  </si>
  <si>
    <t>Выручка за день</t>
  </si>
  <si>
    <t>Вт</t>
  </si>
  <si>
    <t>Ср</t>
  </si>
  <si>
    <t>Чт</t>
  </si>
  <si>
    <t>Пт</t>
  </si>
  <si>
    <t>Сб</t>
  </si>
  <si>
    <t>Вс</t>
  </si>
  <si>
    <t>Пн</t>
  </si>
  <si>
    <t>План на мес.</t>
  </si>
  <si>
    <t>Процент факт.выполненого</t>
  </si>
  <si>
    <t>Выполн. На тек. дату</t>
  </si>
  <si>
    <t xml:space="preserve">Осталось Выручить </t>
  </si>
  <si>
    <r>
      <t xml:space="preserve">Осталось </t>
    </r>
    <r>
      <rPr>
        <b/>
        <sz val="10"/>
        <color indexed="10"/>
        <rFont val="Arial"/>
        <family val="2"/>
      </rPr>
      <t>%</t>
    </r>
  </si>
  <si>
    <t>Дефецит на текущую дату тг.</t>
  </si>
  <si>
    <t>Количество в шт</t>
  </si>
  <si>
    <t>Китай/Тайланд</t>
  </si>
  <si>
    <t>%</t>
  </si>
  <si>
    <t>Кол-во  в шт</t>
  </si>
  <si>
    <t>Кикко</t>
  </si>
  <si>
    <t>Крокс</t>
  </si>
  <si>
    <t>Доля от выручки тг    =</t>
  </si>
  <si>
    <t>Итого Тайланд/Китай тг  =</t>
  </si>
  <si>
    <t>Доля от выручки тг       =</t>
  </si>
  <si>
    <t>Итого Кикко      тг         =</t>
  </si>
  <si>
    <t>Доля от выручки  тг     =</t>
  </si>
  <si>
    <t>Итого Крокс     тг          =</t>
  </si>
  <si>
    <t>В  %         =</t>
  </si>
  <si>
    <t>В  %     =</t>
  </si>
  <si>
    <t>В %    =</t>
  </si>
  <si>
    <t>%выполнения плана</t>
  </si>
  <si>
    <t>МАРТ 2011</t>
  </si>
  <si>
    <t>% выполнения плана</t>
  </si>
  <si>
    <t>Кол-во прод. тов. в шт</t>
  </si>
  <si>
    <t>Доля от выручки     =</t>
  </si>
  <si>
    <t>Итого Тайланд/Китай =</t>
  </si>
  <si>
    <t>Доля от выручки   =</t>
  </si>
  <si>
    <t>Итого Кикко               =</t>
  </si>
  <si>
    <t>Итого Крокс           =</t>
  </si>
  <si>
    <t xml:space="preserve">Дефецит на текущую дату тг. </t>
  </si>
  <si>
    <t>Доля от выручки =</t>
  </si>
  <si>
    <t>Итого Крокс             =</t>
  </si>
  <si>
    <t>Дефецит на тек. Дату</t>
  </si>
  <si>
    <r>
      <t xml:space="preserve">Осталось </t>
    </r>
    <r>
      <rPr>
        <b/>
        <i/>
        <sz val="10"/>
        <color indexed="10"/>
        <rFont val="Arial"/>
        <family val="2"/>
      </rPr>
      <t>%</t>
    </r>
  </si>
  <si>
    <t>Дефецит на тек. Дату тг.</t>
  </si>
  <si>
    <t>Выполн. На сег дату</t>
  </si>
  <si>
    <t>Итого Крокс            =</t>
  </si>
  <si>
    <t xml:space="preserve"> </t>
  </si>
  <si>
    <t>Дефецит на текущую дату</t>
  </si>
  <si>
    <t>Кол-во в шт</t>
  </si>
  <si>
    <t>Итого Крокс =</t>
  </si>
  <si>
    <t>Дефецит на текущую дату тг</t>
  </si>
  <si>
    <t>Итого Крокс               =</t>
  </si>
  <si>
    <t>Дефецит на тек. Дату тг</t>
  </si>
  <si>
    <t>ОБЩИЙ</t>
  </si>
  <si>
    <t>АКТОБЕ</t>
  </si>
  <si>
    <t>АПОРТ</t>
  </si>
  <si>
    <t>КАРАГАНДА</t>
  </si>
  <si>
    <t>КОСТАНАЙ</t>
  </si>
  <si>
    <t>МЕГА АЛМАТЫ</t>
  </si>
  <si>
    <t>АСТАНА</t>
  </si>
  <si>
    <t>ШИМКЕНТ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</si>
</sst>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  <numFmt numFmtId="182" formatCode="[$-FC19]d\ mmmm\ yyyy\ &quot;г.&quot;"/>
    <numFmt numFmtId="183" formatCode="dd/mm/yy;@"/>
    <numFmt numFmtId="184" formatCode="mmm/yyyy"/>
    <numFmt numFmtId="185" formatCode="[$-F800]dddd\,\ mmmm\ dd\,\ yyyy"/>
    <numFmt numFmtId="186" formatCode="#,##0&quot; шт&quot;"/>
  </numFmts>
  <fonts count="3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i/>
      <sz val="10"/>
      <color indexed="40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11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3" fillId="24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9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" fontId="4" fillId="6" borderId="11" xfId="0" applyNumberFormat="1" applyFont="1" applyFill="1" applyBorder="1" applyAlignment="1">
      <alignment/>
    </xf>
    <xf numFmtId="1" fontId="4" fillId="25" borderId="12" xfId="0" applyNumberFormat="1" applyFont="1" applyFill="1" applyBorder="1" applyAlignment="1">
      <alignment/>
    </xf>
    <xf numFmtId="1" fontId="4" fillId="25" borderId="13" xfId="0" applyNumberFormat="1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27" fillId="25" borderId="14" xfId="0" applyNumberFormat="1" applyFont="1" applyFill="1" applyBorder="1" applyAlignment="1">
      <alignment horizontal="center"/>
    </xf>
    <xf numFmtId="3" fontId="26" fillId="24" borderId="14" xfId="0" applyNumberFormat="1" applyFont="1" applyFill="1" applyBorder="1" applyAlignment="1">
      <alignment horizontal="center"/>
    </xf>
    <xf numFmtId="3" fontId="26" fillId="24" borderId="15" xfId="0" applyNumberFormat="1" applyFont="1" applyFill="1" applyBorder="1" applyAlignment="1">
      <alignment horizontal="center"/>
    </xf>
    <xf numFmtId="3" fontId="0" fillId="11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5" fillId="25" borderId="12" xfId="0" applyNumberFormat="1" applyFont="1" applyFill="1" applyBorder="1" applyAlignment="1">
      <alignment horizontal="center"/>
    </xf>
    <xf numFmtId="3" fontId="25" fillId="25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8" fillId="0" borderId="10" xfId="0" applyNumberFormat="1" applyFont="1" applyBorder="1" applyAlignment="1">
      <alignment horizontal="center"/>
    </xf>
    <xf numFmtId="3" fontId="0" fillId="22" borderId="10" xfId="0" applyNumberFormat="1" applyFill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0" fillId="5" borderId="10" xfId="0" applyNumberFormat="1" applyFill="1" applyBorder="1" applyAlignment="1">
      <alignment horizontal="center"/>
    </xf>
    <xf numFmtId="3" fontId="0" fillId="5" borderId="10" xfId="0" applyNumberFormat="1" applyFont="1" applyFill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3" fontId="3" fillId="11" borderId="10" xfId="0" applyNumberFormat="1" applyFont="1" applyFill="1" applyBorder="1" applyAlignment="1">
      <alignment horizontal="center"/>
    </xf>
    <xf numFmtId="3" fontId="5" fillId="1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22" borderId="10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3" fillId="9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Alignment="1">
      <alignment/>
    </xf>
    <xf numFmtId="0" fontId="29" fillId="0" borderId="0" xfId="0" applyFont="1" applyAlignment="1">
      <alignment/>
    </xf>
    <xf numFmtId="9" fontId="25" fillId="6" borderId="11" xfId="0" applyNumberFormat="1" applyFont="1" applyFill="1" applyBorder="1" applyAlignment="1">
      <alignment horizontal="center"/>
    </xf>
    <xf numFmtId="9" fontId="25" fillId="0" borderId="10" xfId="0" applyNumberFormat="1" applyFont="1" applyBorder="1" applyAlignment="1">
      <alignment horizontal="center"/>
    </xf>
    <xf numFmtId="9" fontId="4" fillId="6" borderId="10" xfId="0" applyNumberFormat="1" applyFont="1" applyFill="1" applyBorder="1" applyAlignment="1">
      <alignment horizontal="center"/>
    </xf>
    <xf numFmtId="9" fontId="25" fillId="25" borderId="11" xfId="0" applyNumberFormat="1" applyFont="1" applyFill="1" applyBorder="1" applyAlignment="1">
      <alignment horizontal="center"/>
    </xf>
    <xf numFmtId="9" fontId="4" fillId="9" borderId="10" xfId="0" applyNumberFormat="1" applyFont="1" applyFill="1" applyBorder="1" applyAlignment="1">
      <alignment horizontal="center"/>
    </xf>
    <xf numFmtId="17" fontId="25" fillId="0" borderId="0" xfId="0" applyNumberFormat="1" applyFont="1" applyAlignment="1">
      <alignment/>
    </xf>
    <xf numFmtId="17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25" fillId="25" borderId="12" xfId="0" applyNumberFormat="1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1" fontId="25" fillId="25" borderId="13" xfId="0" applyNumberFormat="1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" fontId="0" fillId="4" borderId="10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9" fontId="25" fillId="25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3" fontId="28" fillId="0" borderId="0" xfId="0" applyNumberFormat="1" applyFont="1" applyBorder="1" applyAlignment="1">
      <alignment/>
    </xf>
    <xf numFmtId="1" fontId="0" fillId="22" borderId="10" xfId="0" applyNumberFormat="1" applyFill="1" applyBorder="1" applyAlignment="1">
      <alignment horizontal="center"/>
    </xf>
    <xf numFmtId="0" fontId="28" fillId="0" borderId="0" xfId="0" applyFont="1" applyAlignment="1">
      <alignment/>
    </xf>
    <xf numFmtId="1" fontId="0" fillId="5" borderId="10" xfId="0" applyNumberFormat="1" applyFont="1" applyFill="1" applyBorder="1" applyAlignment="1">
      <alignment horizontal="center"/>
    </xf>
    <xf numFmtId="3" fontId="0" fillId="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9" fontId="4" fillId="11" borderId="10" xfId="0" applyNumberFormat="1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3" fontId="4" fillId="11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/>
    </xf>
    <xf numFmtId="9" fontId="25" fillId="4" borderId="11" xfId="0" applyNumberFormat="1" applyFont="1" applyFill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3" fontId="3" fillId="15" borderId="10" xfId="0" applyNumberFormat="1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8" borderId="10" xfId="0" applyNumberFormat="1" applyFill="1" applyBorder="1" applyAlignment="1">
      <alignment horizontal="center"/>
    </xf>
    <xf numFmtId="3" fontId="25" fillId="22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 horizontal="center"/>
    </xf>
    <xf numFmtId="3" fontId="0" fillId="4" borderId="10" xfId="0" applyNumberFormat="1" applyFill="1" applyBorder="1" applyAlignment="1">
      <alignment/>
    </xf>
    <xf numFmtId="0" fontId="5" fillId="9" borderId="10" xfId="0" applyFont="1" applyFill="1" applyBorder="1" applyAlignment="1">
      <alignment/>
    </xf>
    <xf numFmtId="3" fontId="5" fillId="9" borderId="10" xfId="0" applyNumberFormat="1" applyFont="1" applyFill="1" applyBorder="1" applyAlignment="1">
      <alignment horizontal="center"/>
    </xf>
    <xf numFmtId="9" fontId="7" fillId="9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8" fillId="25" borderId="14" xfId="0" applyNumberFormat="1" applyFont="1" applyFill="1" applyBorder="1" applyAlignment="1">
      <alignment horizontal="center"/>
    </xf>
    <xf numFmtId="3" fontId="0" fillId="22" borderId="10" xfId="0" applyNumberFormat="1" applyFill="1" applyBorder="1" applyAlignment="1">
      <alignment/>
    </xf>
    <xf numFmtId="3" fontId="30" fillId="24" borderId="14" xfId="0" applyNumberFormat="1" applyFont="1" applyFill="1" applyBorder="1" applyAlignment="1">
      <alignment horizontal="center"/>
    </xf>
    <xf numFmtId="3" fontId="30" fillId="24" borderId="15" xfId="0" applyNumberFormat="1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/>
    </xf>
    <xf numFmtId="9" fontId="25" fillId="6" borderId="10" xfId="0" applyNumberFormat="1" applyFont="1" applyFill="1" applyBorder="1" applyAlignment="1">
      <alignment horizontal="center"/>
    </xf>
    <xf numFmtId="1" fontId="4" fillId="25" borderId="0" xfId="0" applyNumberFormat="1" applyFont="1" applyFill="1" applyBorder="1" applyAlignment="1">
      <alignment/>
    </xf>
    <xf numFmtId="3" fontId="25" fillId="25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8" fillId="25" borderId="0" xfId="0" applyNumberFormat="1" applyFont="1" applyFill="1" applyBorder="1" applyAlignment="1">
      <alignment horizontal="center"/>
    </xf>
    <xf numFmtId="3" fontId="28" fillId="25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3" fillId="24" borderId="14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6" fillId="4" borderId="10" xfId="0" applyNumberFormat="1" applyFont="1" applyFill="1" applyBorder="1" applyAlignment="1">
      <alignment horizontal="center"/>
    </xf>
    <xf numFmtId="3" fontId="28" fillId="0" borderId="12" xfId="0" applyNumberFormat="1" applyFont="1" applyBorder="1" applyAlignment="1">
      <alignment/>
    </xf>
    <xf numFmtId="3" fontId="0" fillId="25" borderId="12" xfId="0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6" fillId="22" borderId="10" xfId="0" applyNumberFormat="1" applyFont="1" applyFill="1" applyBorder="1" applyAlignment="1">
      <alignment horizontal="center"/>
    </xf>
    <xf numFmtId="3" fontId="6" fillId="5" borderId="10" xfId="0" applyNumberFormat="1" applyFont="1" applyFill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0" fontId="25" fillId="7" borderId="10" xfId="0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3" fontId="0" fillId="22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3" fontId="31" fillId="10" borderId="10" xfId="0" applyNumberFormat="1" applyFont="1" applyFill="1" applyBorder="1" applyAlignment="1">
      <alignment horizontal="center"/>
    </xf>
    <xf numFmtId="3" fontId="31" fillId="22" borderId="10" xfId="0" applyNumberFormat="1" applyFont="1" applyFill="1" applyBorder="1" applyAlignment="1">
      <alignment horizontal="center"/>
    </xf>
    <xf numFmtId="3" fontId="31" fillId="5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3" fillId="0" borderId="0" xfId="0" applyNumberFormat="1" applyFont="1" applyAlignment="1">
      <alignment horizontal="center"/>
    </xf>
    <xf numFmtId="185" fontId="7" fillId="0" borderId="0" xfId="0" applyNumberFormat="1" applyFont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86" fontId="2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9" sqref="G9"/>
    </sheetView>
  </sheetViews>
  <sheetFormatPr defaultColWidth="9.140625" defaultRowHeight="12.75"/>
  <cols>
    <col min="1" max="1" width="28.421875" style="0" customWidth="1"/>
    <col min="2" max="2" width="20.8515625" style="1" bestFit="1" customWidth="1"/>
    <col min="3" max="3" width="12.140625" style="1" bestFit="1" customWidth="1"/>
    <col min="4" max="4" width="9.140625" style="1" bestFit="1" customWidth="1"/>
    <col min="5" max="5" width="9.7109375" style="1" customWidth="1"/>
    <col min="6" max="6" width="12.140625" style="1" bestFit="1" customWidth="1"/>
    <col min="7" max="7" width="11.140625" style="1" bestFit="1" customWidth="1"/>
    <col min="8" max="8" width="9.140625" style="1" bestFit="1" customWidth="1"/>
    <col min="9" max="9" width="12.140625" style="1" bestFit="1" customWidth="1"/>
    <col min="10" max="23" width="9.28125" style="0" bestFit="1" customWidth="1"/>
    <col min="24" max="24" width="10.140625" style="0" customWidth="1"/>
    <col min="25" max="30" width="9.28125" style="0" bestFit="1" customWidth="1"/>
  </cols>
  <sheetData>
    <row r="1" spans="1:33" s="8" customFormat="1" ht="12.75">
      <c r="A1" s="61" t="s">
        <v>31</v>
      </c>
      <c r="B1" s="137"/>
      <c r="C1" s="7" t="s">
        <v>2</v>
      </c>
      <c r="D1" s="7" t="s">
        <v>3</v>
      </c>
      <c r="E1" s="7" t="s">
        <v>4</v>
      </c>
      <c r="F1" s="7" t="s">
        <v>5</v>
      </c>
      <c r="G1" s="13" t="s">
        <v>6</v>
      </c>
      <c r="H1" s="13" t="s">
        <v>7</v>
      </c>
      <c r="I1" s="7" t="s">
        <v>8</v>
      </c>
      <c r="J1" s="13" t="s">
        <v>2</v>
      </c>
      <c r="K1" s="7" t="s">
        <v>3</v>
      </c>
      <c r="L1" s="7" t="s">
        <v>4</v>
      </c>
      <c r="M1" s="7" t="s">
        <v>5</v>
      </c>
      <c r="N1" s="13" t="s">
        <v>6</v>
      </c>
      <c r="O1" s="13" t="s">
        <v>7</v>
      </c>
      <c r="P1" s="7" t="s">
        <v>8</v>
      </c>
      <c r="Q1" s="7" t="s">
        <v>2</v>
      </c>
      <c r="R1" s="7" t="s">
        <v>3</v>
      </c>
      <c r="S1" s="7" t="s">
        <v>4</v>
      </c>
      <c r="T1" s="7" t="s">
        <v>5</v>
      </c>
      <c r="U1" s="13" t="s">
        <v>6</v>
      </c>
      <c r="V1" s="13" t="s">
        <v>7</v>
      </c>
      <c r="W1" s="7" t="s">
        <v>8</v>
      </c>
      <c r="X1" s="7" t="s">
        <v>2</v>
      </c>
      <c r="Y1" s="7" t="s">
        <v>3</v>
      </c>
      <c r="Z1" s="7" t="s">
        <v>4</v>
      </c>
      <c r="AA1" s="7" t="s">
        <v>5</v>
      </c>
      <c r="AB1" s="13" t="s">
        <v>6</v>
      </c>
      <c r="AC1" s="13" t="s">
        <v>7</v>
      </c>
      <c r="AD1" s="9" t="s">
        <v>8</v>
      </c>
      <c r="AE1" s="9" t="s">
        <v>2</v>
      </c>
      <c r="AF1" s="9" t="s">
        <v>3</v>
      </c>
      <c r="AG1" s="9" t="s">
        <v>4</v>
      </c>
    </row>
    <row r="2" spans="1:33" ht="12.75">
      <c r="A2" s="134" t="s">
        <v>54</v>
      </c>
      <c r="B2" s="2"/>
      <c r="C2" s="136">
        <v>40603</v>
      </c>
      <c r="D2" s="136">
        <v>40604</v>
      </c>
      <c r="E2" s="136">
        <v>40605</v>
      </c>
      <c r="F2" s="136">
        <v>40606</v>
      </c>
      <c r="G2" s="139">
        <v>40607</v>
      </c>
      <c r="H2" s="139">
        <v>40608</v>
      </c>
      <c r="I2" s="136">
        <v>40609</v>
      </c>
      <c r="J2" s="139">
        <v>40610</v>
      </c>
      <c r="K2" s="136">
        <v>40611</v>
      </c>
      <c r="L2" s="136">
        <v>40612</v>
      </c>
      <c r="M2" s="136">
        <v>40613</v>
      </c>
      <c r="N2" s="139">
        <v>40614</v>
      </c>
      <c r="O2" s="139">
        <v>40615</v>
      </c>
      <c r="P2" s="136">
        <v>40616</v>
      </c>
      <c r="Q2" s="136">
        <v>40617</v>
      </c>
      <c r="R2" s="136">
        <v>40618</v>
      </c>
      <c r="S2" s="136">
        <v>40619</v>
      </c>
      <c r="T2" s="136">
        <v>40620</v>
      </c>
      <c r="U2" s="139">
        <v>40621</v>
      </c>
      <c r="V2" s="139">
        <v>40622</v>
      </c>
      <c r="W2" s="136">
        <v>40623</v>
      </c>
      <c r="X2" s="139">
        <v>40624</v>
      </c>
      <c r="Y2" s="136">
        <v>40625</v>
      </c>
      <c r="Z2" s="136">
        <v>40626</v>
      </c>
      <c r="AA2" s="136">
        <v>40627</v>
      </c>
      <c r="AB2" s="139">
        <v>40628</v>
      </c>
      <c r="AC2" s="139">
        <v>40629</v>
      </c>
      <c r="AD2" s="136">
        <v>40630</v>
      </c>
      <c r="AE2" s="136">
        <v>40631</v>
      </c>
      <c r="AF2" s="136">
        <v>40632</v>
      </c>
      <c r="AG2" s="136">
        <v>40633</v>
      </c>
    </row>
    <row r="3" spans="1:33" s="11" customFormat="1" ht="12.75">
      <c r="A3" s="138">
        <f ca="1">TODAY()</f>
        <v>40681</v>
      </c>
      <c r="B3" s="12" t="s">
        <v>0</v>
      </c>
      <c r="C3" s="22">
        <f>Актобе!C3+АПОРТ!C3+КАРАГАНДА!C3+КОСТАНАЙ!C3+'МЕГА АЛМАТЫ'!C3+АСТАНА!C3+ШИМКЕНТ!C3</f>
        <v>1350000</v>
      </c>
      <c r="D3" s="22">
        <f>Актобе!D3+АПОРТ!D3+КАРАГАНДА!D3+КОСТАНАЙ!D3+'МЕГА АЛМАТЫ'!D3+АСТАНА!D3+ШИМКЕНТ!D3</f>
        <v>1405000</v>
      </c>
      <c r="E3" s="22">
        <f>Актобе!E3+АПОРТ!E3+КАРАГАНДА!E3+КОСТАНАЙ!E3+'МЕГА АЛМАТЫ'!E3+АСТАНА!E3+ШИМКЕНТ!E3</f>
        <v>1535000</v>
      </c>
      <c r="F3" s="22">
        <f>Актобе!F3+АПОРТ!F3+КАРАГАНДА!F3+КОСТАНАЙ!F3+'МЕГА АЛМАТЫ'!F3+АСТАНА!F3+ШИМКЕНТ!F3</f>
        <v>1955000</v>
      </c>
      <c r="G3" s="22">
        <f>Актобе!G3+АПОРТ!G3+КАРАГАНДА!G3+КОСТАНАЙ!G3+'МЕГА АЛМАТЫ'!G3+АСТАНА!G3+ШИМКЕНТ!G3</f>
        <v>3550000</v>
      </c>
      <c r="H3" s="22">
        <f>Актобе!H3+АПОРТ!H3+КАРАГАНДА!H3+КОСТАНАЙ!H3+'МЕГА АЛМАТЫ'!H3+АСТАНА!H3+ШИМКЕНТ!H3</f>
        <v>2780000</v>
      </c>
      <c r="I3" s="22">
        <f>Актобе!I3+АПОРТ!I3+КАРАГАНДА!I3+КОСТАНАЙ!I3+'МЕГА АЛМАТЫ'!I3+АСТАНА!I3+ШИМКЕНТ!I3</f>
        <v>2400000</v>
      </c>
      <c r="J3" s="22">
        <f>Актобе!J3+АПОРТ!J3+КАРАГАНДА!J3+КОСТАНАЙ!J3+'МЕГА АЛМАТЫ'!J3+АСТАНА!J3+ШИМКЕНТ!J3</f>
        <v>2400000</v>
      </c>
      <c r="K3" s="22">
        <f>Актобе!K3+АПОРТ!K3+КАРАГАНДА!K3+КОСТАНАЙ!K3+'МЕГА АЛМАТЫ'!K3+АСТАНА!K3+ШИМКЕНТ!K3</f>
        <v>1298000</v>
      </c>
      <c r="L3" s="22">
        <f>Актобе!L3+АПОРТ!L3+КАРАГАНДА!L3+КОСТАНАЙ!L3+'МЕГА АЛМАТЫ'!L3+АСТАНА!L3+ШИМКЕНТ!L3</f>
        <v>1448000</v>
      </c>
      <c r="M3" s="22">
        <f>Актобе!M3+АПОРТ!M3+КАРАГАНДА!M3+КОСТАНАЙ!M3+'МЕГА АЛМАТЫ'!M3+АСТАНА!M3+ШИМКЕНТ!M3</f>
        <v>1725000</v>
      </c>
      <c r="N3" s="22">
        <f>Актобе!N3+АПОРТ!N3+КАРАГАНДА!N3+КОСТАНАЙ!N3+'МЕГА АЛМАТЫ'!N3+АСТАНА!N3+ШИМКЕНТ!N3</f>
        <v>3180000</v>
      </c>
      <c r="O3" s="22">
        <f>Актобе!O3+АПОРТ!O3+КАРАГАНДА!O3+КОСТАНАЙ!O3+'МЕГА АЛМАТЫ'!O3+АСТАНА!O3+ШИМКЕНТ!O3</f>
        <v>2260000</v>
      </c>
      <c r="P3" s="22">
        <f>Актобе!P3+АПОРТ!P3+КАРАГАНДА!P3+КОСТАНАЙ!P3+'МЕГА АЛМАТЫ'!P3+АСТАНА!P3+ШИМКЕНТ!P3</f>
        <v>1065000</v>
      </c>
      <c r="Q3" s="22">
        <f>Актобе!Q3+АПОРТ!Q3+КАРАГАНДА!Q3+КОСТАНАЙ!Q3+'МЕГА АЛМАТЫ'!Q3+АСТАНА!Q3+ШИМКЕНТ!Q3</f>
        <v>1120000</v>
      </c>
      <c r="R3" s="22">
        <f>Актобе!R3+АПОРТ!R3+КАРАГАНДА!R3+КОСТАНАЙ!R3+'МЕГА АЛМАТЫ'!R3+АСТАНА!R3+ШИМКЕНТ!R3</f>
        <v>1156000</v>
      </c>
      <c r="S3" s="22">
        <f>Актобе!S3+АПОРТ!S3+КАРАГАНДА!S3+КОСТАНАЙ!S3+'МЕГА АЛМАТЫ'!S3+АСТАНА!S3+ШИМКЕНТ!S3</f>
        <v>1330000</v>
      </c>
      <c r="T3" s="22">
        <f>Актобе!T3+АПОРТ!T3+КАРАГАНДА!T3+КОСТАНАЙ!T3+'МЕГА АЛМАТЫ'!T3+АСТАНА!T3+ШИМКЕНТ!T3</f>
        <v>1655000</v>
      </c>
      <c r="U3" s="22">
        <f>Актобе!U3+АПОРТ!U3+КАРАГАНДА!U3+КОСТАНАЙ!U3+'МЕГА АЛМАТЫ'!U3+АСТАНА!U3+ШИМКЕНТ!U3</f>
        <v>2965000</v>
      </c>
      <c r="V3" s="22">
        <f>Актобе!V3+АПОРТ!V3+КАРАГАНДА!V3+КОСТАНАЙ!V3+'МЕГА АЛМАТЫ'!V3+АСТАНА!V3+ШИМКЕНТ!V3</f>
        <v>2145000</v>
      </c>
      <c r="W3" s="22">
        <f>Актобе!W3+АПОРТ!W3+КАРАГАНДА!W3+КОСТАНАЙ!W3+'МЕГА АЛМАТЫ'!W3+АСТАНА!W3+ШИМКЕНТ!W3</f>
        <v>2720000</v>
      </c>
      <c r="X3" s="22">
        <f>Актобе!X3+АПОРТ!X3+КАРАГАНДА!X3+КОСТАНАЙ!X3+'МЕГА АЛМАТЫ'!X3+АСТАНА!X3+ШИМКЕНТ!X3</f>
        <v>1965000</v>
      </c>
      <c r="Y3" s="22">
        <f>Актобе!Y3+АПОРТ!Y3+КАРАГАНДА!Y3+КОСТАНАЙ!Y3+'МЕГА АЛМАТЫ'!Y3+АСТАНА!Y3+ШИМКЕНТ!Y3</f>
        <v>1086000</v>
      </c>
      <c r="Z3" s="22">
        <f>Актобе!Z3+АПОРТ!Z3+КАРАГАНДА!Z3+КОСТАНАЙ!Z3+'МЕГА АЛМАТЫ'!Z3+АСТАНА!Z3+ШИМКЕНТ!Z3</f>
        <v>1278000</v>
      </c>
      <c r="AA3" s="22">
        <f>Актобе!AA3+АПОРТ!AA3+КАРАГАНДА!AA3+КОСТАНАЙ!AA3+'МЕГА АЛМАТЫ'!AA3+АСТАНА!AA3+ШИМКЕНТ!AA3</f>
        <v>1555000</v>
      </c>
      <c r="AB3" s="22">
        <f>Актобе!AB3+АПОРТ!AB3+КАРАГАНДА!AB3+КОСТАНАЙ!AB3+'МЕГА АЛМАТЫ'!AB3+АСТАНА!AB3+ШИМКЕНТ!AB3</f>
        <v>2580000</v>
      </c>
      <c r="AC3" s="22">
        <f>Актобе!AC3+АПОРТ!AC3+КАРАГАНДА!AC3+КОСТАНАЙ!AC3+'МЕГА АЛМАТЫ'!AC3+АСТАНА!AC3+ШИМКЕНТ!AC3</f>
        <v>1895000</v>
      </c>
      <c r="AD3" s="22">
        <f>Актобе!AD3+АПОРТ!AD3+КАРАГАНДА!AD3+КОСТАНАЙ!AD3+'МЕГА АЛМАТЫ'!AD3+АСТАНА!AD3+ШИМКЕНТ!AD3</f>
        <v>970000</v>
      </c>
      <c r="AE3" s="22">
        <f>Актобе!AE3+АПОРТ!AE3+КАРАГАНДА!AE3+КОСТАНАЙ!AE3+'МЕГА АЛМАТЫ'!AE3+АСТАНА!AE3+ШИМКЕНТ!AE3</f>
        <v>1006000</v>
      </c>
      <c r="AF3" s="22">
        <f>Актобе!AF3+АПОРТ!AF3+КАРАГАНДА!AF3+КОСТАНАЙ!AF3+'МЕГА АЛМАТЫ'!AF3+АСТАНА!AF3+ШИМКЕНТ!AF3</f>
        <v>1030000</v>
      </c>
      <c r="AG3" s="22">
        <f>Актобе!AG3+АПОРТ!AG3+КАРАГАНДА!AG3+КОСТАНАЙ!AG3+'МЕГА АЛМАТЫ'!AG3+АСТАНА!AG3+ШИМКЕНТ!AG3</f>
        <v>1168000</v>
      </c>
    </row>
    <row r="4" spans="1:33" ht="12.75">
      <c r="A4" s="60"/>
      <c r="B4" s="4" t="s">
        <v>1</v>
      </c>
      <c r="C4" s="24">
        <f>C17+C25+C33</f>
        <v>1376750</v>
      </c>
      <c r="D4" s="24">
        <f>D17+D25+D33</f>
        <v>1621990</v>
      </c>
      <c r="E4" s="24">
        <f aca="true" t="shared" si="0" ref="E4:AG4">E17+E25+E33</f>
        <v>2024880</v>
      </c>
      <c r="F4" s="24">
        <f t="shared" si="0"/>
        <v>1954711</v>
      </c>
      <c r="G4" s="24">
        <f t="shared" si="0"/>
        <v>2467016</v>
      </c>
      <c r="H4" s="24">
        <f>H17+H25+H33</f>
        <v>3835470</v>
      </c>
      <c r="I4" s="24">
        <f t="shared" si="0"/>
        <v>3885452</v>
      </c>
      <c r="J4" s="24">
        <f t="shared" si="0"/>
        <v>2702901</v>
      </c>
      <c r="K4" s="24">
        <f t="shared" si="0"/>
        <v>1125332</v>
      </c>
      <c r="L4" s="24">
        <f t="shared" si="0"/>
        <v>1326249</v>
      </c>
      <c r="M4" s="24">
        <f t="shared" si="0"/>
        <v>1140082</v>
      </c>
      <c r="N4" s="24">
        <f t="shared" si="0"/>
        <v>2903442</v>
      </c>
      <c r="O4" s="24">
        <f t="shared" si="0"/>
        <v>2232211</v>
      </c>
      <c r="P4" s="24">
        <f t="shared" si="0"/>
        <v>1058011</v>
      </c>
      <c r="Q4" s="24">
        <f t="shared" si="0"/>
        <v>945620</v>
      </c>
      <c r="R4" s="24">
        <f t="shared" si="0"/>
        <v>1200043</v>
      </c>
      <c r="S4" s="24">
        <f t="shared" si="0"/>
        <v>1128099</v>
      </c>
      <c r="T4" s="24">
        <f t="shared" si="0"/>
        <v>1550448</v>
      </c>
      <c r="U4" s="24">
        <f t="shared" si="0"/>
        <v>2453978</v>
      </c>
      <c r="V4" s="24">
        <f t="shared" si="0"/>
        <v>2745722</v>
      </c>
      <c r="W4" s="24">
        <f t="shared" si="0"/>
        <v>2346459</v>
      </c>
      <c r="X4" s="24">
        <f t="shared" si="0"/>
        <v>2185616</v>
      </c>
      <c r="Y4" s="24">
        <f t="shared" si="0"/>
        <v>1825549</v>
      </c>
      <c r="Z4" s="24">
        <f t="shared" si="0"/>
        <v>934450</v>
      </c>
      <c r="AA4" s="24">
        <f t="shared" si="0"/>
        <v>1173761</v>
      </c>
      <c r="AB4" s="24">
        <f t="shared" si="0"/>
        <v>2123870</v>
      </c>
      <c r="AC4" s="24">
        <f t="shared" si="0"/>
        <v>1872919</v>
      </c>
      <c r="AD4" s="24">
        <f t="shared" si="0"/>
        <v>751333</v>
      </c>
      <c r="AE4" s="24">
        <f t="shared" si="0"/>
        <v>766946</v>
      </c>
      <c r="AF4" s="24">
        <f t="shared" si="0"/>
        <v>1042506</v>
      </c>
      <c r="AG4" s="24">
        <f t="shared" si="0"/>
        <v>1363958</v>
      </c>
    </row>
    <row r="5" spans="2:30" ht="12.75">
      <c r="B5" s="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2:33" s="10" customFormat="1" ht="12.75">
      <c r="B6" s="16" t="s">
        <v>30</v>
      </c>
      <c r="C6" s="54">
        <f>C4/C3</f>
        <v>1.0198148148148147</v>
      </c>
      <c r="D6" s="54">
        <f>D4/D3</f>
        <v>1.15444128113879</v>
      </c>
      <c r="E6" s="54">
        <f>E4/E3</f>
        <v>1.3191400651465799</v>
      </c>
      <c r="F6" s="54">
        <f aca="true" t="shared" si="1" ref="F6:AG6">F4/F3</f>
        <v>0.9998521739130435</v>
      </c>
      <c r="G6" s="54">
        <f t="shared" si="1"/>
        <v>0.6949340845070423</v>
      </c>
      <c r="H6" s="54">
        <f t="shared" si="1"/>
        <v>1.3796654676258993</v>
      </c>
      <c r="I6" s="54">
        <f t="shared" si="1"/>
        <v>1.6189383333333334</v>
      </c>
      <c r="J6" s="54">
        <f t="shared" si="1"/>
        <v>1.12620875</v>
      </c>
      <c r="K6" s="54">
        <f t="shared" si="1"/>
        <v>0.8669738058551618</v>
      </c>
      <c r="L6" s="54">
        <f t="shared" si="1"/>
        <v>0.915917817679558</v>
      </c>
      <c r="M6" s="54">
        <f t="shared" si="1"/>
        <v>0.6609171014492754</v>
      </c>
      <c r="N6" s="54">
        <f t="shared" si="1"/>
        <v>0.9130320754716981</v>
      </c>
      <c r="O6" s="54">
        <f t="shared" si="1"/>
        <v>0.987703982300885</v>
      </c>
      <c r="P6" s="54">
        <f t="shared" si="1"/>
        <v>0.993437558685446</v>
      </c>
      <c r="Q6" s="54">
        <f t="shared" si="1"/>
        <v>0.8443035714285714</v>
      </c>
      <c r="R6" s="54">
        <f t="shared" si="1"/>
        <v>1.0380994809688582</v>
      </c>
      <c r="S6" s="54">
        <f t="shared" si="1"/>
        <v>0.8481947368421052</v>
      </c>
      <c r="T6" s="54">
        <f t="shared" si="1"/>
        <v>0.9368265861027191</v>
      </c>
      <c r="U6" s="54">
        <f t="shared" si="1"/>
        <v>0.8276485666104553</v>
      </c>
      <c r="V6" s="54">
        <f t="shared" si="1"/>
        <v>1.2800568764568765</v>
      </c>
      <c r="W6" s="54">
        <f t="shared" si="1"/>
        <v>0.86266875</v>
      </c>
      <c r="X6" s="54">
        <f t="shared" si="1"/>
        <v>1.1122727735368956</v>
      </c>
      <c r="Y6" s="54">
        <f t="shared" si="1"/>
        <v>1.6809843462246776</v>
      </c>
      <c r="Z6" s="54">
        <f t="shared" si="1"/>
        <v>0.7311815336463223</v>
      </c>
      <c r="AA6" s="54">
        <f t="shared" si="1"/>
        <v>0.7548302250803859</v>
      </c>
      <c r="AB6" s="54">
        <f t="shared" si="1"/>
        <v>0.8232054263565891</v>
      </c>
      <c r="AC6" s="54">
        <f t="shared" si="1"/>
        <v>0.9883477572559367</v>
      </c>
      <c r="AD6" s="54">
        <f t="shared" si="1"/>
        <v>0.7745701030927835</v>
      </c>
      <c r="AE6" s="109">
        <f t="shared" si="1"/>
        <v>0.7623717693836978</v>
      </c>
      <c r="AF6" s="109">
        <f t="shared" si="1"/>
        <v>1.0121417475728156</v>
      </c>
      <c r="AG6" s="109">
        <f t="shared" si="1"/>
        <v>1.1677722602739726</v>
      </c>
    </row>
    <row r="7" spans="1:30" s="10" customFormat="1" ht="12.75">
      <c r="A7" s="59"/>
      <c r="B7" s="1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2:30" s="10" customFormat="1" ht="12.75">
      <c r="B8" s="1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2:46" ht="12.75">
      <c r="B9" s="21" t="s">
        <v>15</v>
      </c>
      <c r="C9" s="142">
        <f>C19+C27+C37</f>
        <v>443</v>
      </c>
      <c r="D9" s="142">
        <f aca="true" t="shared" si="2" ref="D9:K9">D19+D27+D37</f>
        <v>528</v>
      </c>
      <c r="E9" s="142">
        <f t="shared" si="2"/>
        <v>615</v>
      </c>
      <c r="F9" s="142">
        <f t="shared" si="2"/>
        <v>635</v>
      </c>
      <c r="G9" s="142">
        <f t="shared" si="2"/>
        <v>755</v>
      </c>
      <c r="H9" s="142">
        <f t="shared" si="2"/>
        <v>1272</v>
      </c>
      <c r="I9" s="142">
        <f t="shared" si="2"/>
        <v>1260</v>
      </c>
      <c r="J9" s="142">
        <f t="shared" si="2"/>
        <v>921</v>
      </c>
      <c r="K9" s="142">
        <f t="shared" si="2"/>
        <v>348</v>
      </c>
      <c r="L9" s="142">
        <f>L19+L27+L35</f>
        <v>382</v>
      </c>
      <c r="M9" s="142">
        <f aca="true" t="shared" si="3" ref="M9:AG9">M19+M27+M35</f>
        <v>340</v>
      </c>
      <c r="N9" s="142">
        <f t="shared" si="3"/>
        <v>845</v>
      </c>
      <c r="O9" s="142">
        <f t="shared" si="3"/>
        <v>759</v>
      </c>
      <c r="P9" s="142">
        <f t="shared" si="3"/>
        <v>353</v>
      </c>
      <c r="Q9" s="142">
        <f t="shared" si="3"/>
        <v>286</v>
      </c>
      <c r="R9" s="142">
        <f t="shared" si="3"/>
        <v>370</v>
      </c>
      <c r="S9" s="142">
        <f t="shared" si="3"/>
        <v>391</v>
      </c>
      <c r="T9" s="142">
        <f t="shared" si="3"/>
        <v>514</v>
      </c>
      <c r="U9" s="142">
        <f t="shared" si="3"/>
        <v>752</v>
      </c>
      <c r="V9" s="142">
        <f t="shared" si="3"/>
        <v>877</v>
      </c>
      <c r="W9" s="142">
        <f t="shared" si="3"/>
        <v>834</v>
      </c>
      <c r="X9" s="142">
        <f t="shared" si="3"/>
        <v>703</v>
      </c>
      <c r="Y9" s="142">
        <f t="shared" si="3"/>
        <v>568</v>
      </c>
      <c r="Z9" s="142">
        <f t="shared" si="3"/>
        <v>325</v>
      </c>
      <c r="AA9" s="142">
        <f t="shared" si="3"/>
        <v>333</v>
      </c>
      <c r="AB9" s="142">
        <f t="shared" si="3"/>
        <v>643</v>
      </c>
      <c r="AC9" s="142">
        <f t="shared" si="3"/>
        <v>535</v>
      </c>
      <c r="AD9" s="142">
        <f t="shared" si="3"/>
        <v>252</v>
      </c>
      <c r="AE9" s="142">
        <f t="shared" si="3"/>
        <v>284</v>
      </c>
      <c r="AF9" s="142">
        <f t="shared" si="3"/>
        <v>311</v>
      </c>
      <c r="AG9" s="142">
        <f t="shared" si="3"/>
        <v>423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</row>
    <row r="10" spans="2:33" ht="12.75">
      <c r="B10" s="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2.75">
      <c r="A11" s="49" t="s">
        <v>9</v>
      </c>
      <c r="B11" s="35">
        <f>SUM(C3:AG3)</f>
        <v>55975000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2.75">
      <c r="A12" s="49" t="s">
        <v>11</v>
      </c>
      <c r="B12" s="36">
        <f>SUM(C4:AG4)</f>
        <v>56065774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2.75">
      <c r="A13" s="49" t="s">
        <v>10</v>
      </c>
      <c r="B13" s="56">
        <f>B12/B11</f>
        <v>1.0016216882536846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0" ht="12.75">
      <c r="A14" s="50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ht="12.75">
      <c r="A15" s="50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ht="12.75">
      <c r="A16" s="5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3" ht="12.75">
      <c r="A17" s="51" t="s">
        <v>21</v>
      </c>
      <c r="B17" s="37" t="s">
        <v>16</v>
      </c>
      <c r="C17" s="131">
        <f>Актобе!C17+АПОРТ!C17+КАРАГАНДА!C17+КОСТАНАЙ!C17+'МЕГА АЛМАТЫ'!C17+АСТАНА!C17+ШИМКЕНТ!C17</f>
        <v>931833</v>
      </c>
      <c r="D17" s="131">
        <f>Актобе!D17+АПОРТ!D17+КАРАГАНДА!D17+КОСТАНАЙ!D17+'МЕГА АЛМАТЫ'!D17+АСТАНА!D17+ШИМКЕНТ!D17</f>
        <v>1143143</v>
      </c>
      <c r="E17" s="131">
        <f>Актобе!E17+АПОРТ!E17+КАРАГАНДА!E17+КОСТАНАЙ!E17+'МЕГА АЛМАТЫ'!E17+АСТАНА!E17+ШИМКЕНТ!E17</f>
        <v>1355206</v>
      </c>
      <c r="F17" s="131">
        <f>Актобе!F17+АПОРТ!F17+КАРАГАНДА!F17+КОСТАНАЙ!F17+'МЕГА АЛМАТЫ'!F17+АСТАНА!F17+ШИМКЕНТ!F17</f>
        <v>1312402</v>
      </c>
      <c r="G17" s="131">
        <f>Актобе!G17+АПОРТ!G17+КАРАГАНДА!G17+КОСТАНАЙ!G17+'МЕГА АЛМАТЫ'!G17+АСТАНА!G17+ШИМКЕНТ!G17</f>
        <v>1704061</v>
      </c>
      <c r="H17" s="131">
        <f>Актобе!H17+АПОРТ!H17+КАРАГАНДА!H17+КОСТАНАЙ!H17+'МЕГА АЛМАТЫ'!H17+АСТАНА!H17+ШИМКЕНТ!H17</f>
        <v>2762281</v>
      </c>
      <c r="I17" s="131">
        <f>Актобе!I17+АПОРТ!I17+КАРАГАНДА!I17+КОСТАНАЙ!I17+'МЕГА АЛМАТЫ'!I17+АСТАНА!I17+ШИМКЕНТ!I17</f>
        <v>2801613</v>
      </c>
      <c r="J17" s="131">
        <f>Актобе!J17+АПОРТ!J17+КАРАГАНДА!J17+КОСТАНАЙ!J17+'МЕГА АЛМАТЫ'!J17+АСТАНА!J17+ШИМКЕНТ!J17</f>
        <v>1990705</v>
      </c>
      <c r="K17" s="131">
        <f>Актобе!K17+АПОРТ!K17+КАРАГАНДА!K17+КОСТАНАЙ!K17+'МЕГА АЛМАТЫ'!K17+АСТАНА!K17+ШИМКЕНТ!K17</f>
        <v>708713</v>
      </c>
      <c r="L17" s="131">
        <f>Актобе!L17+АПОРТ!L17+КАРАГАНДА!L17+КОСТАНАЙ!L17+'МЕГА АЛМАТЫ'!L17+АСТАНА!L17+ШИМКЕНТ!L17</f>
        <v>805950</v>
      </c>
      <c r="M17" s="131">
        <f>Актобе!M17+АПОРТ!M17+КАРАГАНДА!M17+КОСТАНАЙ!M17+'МЕГА АЛМАТЫ'!M17+АСТАНА!M17+ШИМКЕНТ!M17</f>
        <v>760206</v>
      </c>
      <c r="N17" s="131">
        <f>Актобе!N17+АПОРТ!N17+КАРАГАНДА!N17+КОСТАНАЙ!N17+'МЕГА АЛМАТЫ'!N17+АСТАНА!N17+ШИМКЕНТ!N17</f>
        <v>1743841</v>
      </c>
      <c r="O17" s="131">
        <f>Актобе!O17+АПОРТ!O17+КАРАГАНДА!O17+КОСТАНАЙ!O17+'МЕГА АЛМАТЫ'!O17+АСТАНА!O17+ШИМКЕНТ!O17</f>
        <v>1567444</v>
      </c>
      <c r="P17" s="131">
        <f>Актобе!P17+АПОРТ!P17+КАРАГАНДА!P17+КОСТАНАЙ!P17+'МЕГА АЛМАТЫ'!P17+АСТАНА!P17+ШИМКЕНТ!P17</f>
        <v>715417</v>
      </c>
      <c r="Q17" s="131">
        <f>Актобе!Q17+АПОРТ!Q17+КАРАГАНДА!Q17+КОСТАНАЙ!Q17+'МЕГА АЛМАТЫ'!Q17+АСТАНА!Q17+ШИМКЕНТ!Q17</f>
        <v>585010</v>
      </c>
      <c r="R17" s="131">
        <f>Актобе!R17+АПОРТ!R17+КАРАГАНДА!R17+КОСТАНАЙ!R17+'МЕГА АЛМАТЫ'!R17+АСТАНА!R17+ШИМКЕНТ!R17</f>
        <v>670130</v>
      </c>
      <c r="S17" s="131">
        <f>Актобе!S17+АПОРТ!S17+КАРАГАНДА!S17+КОСТАНАЙ!S17+'МЕГА АЛМАТЫ'!S17+АСТАНА!S17+ШИМКЕНТ!S17</f>
        <v>775769</v>
      </c>
      <c r="T17" s="131">
        <f>Актобе!T17+АПОРТ!T17+КАРАГАНДА!T17+КОСТАНАЙ!T17+'МЕГА АЛМАТЫ'!T17+АСТАНА!T17+ШИМКЕНТ!T17</f>
        <v>1037116</v>
      </c>
      <c r="U17" s="131">
        <f>Актобе!U17+АПОРТ!U17+КАРАГАНДА!U17+КОСТАНАЙ!U17+'МЕГА АЛМАТЫ'!U17+АСТАНА!U17+ШИМКЕНТ!U17</f>
        <v>1499777</v>
      </c>
      <c r="V17" s="131">
        <f>Актобе!V17+АПОРТ!V17+КАРАГАНДА!V17+КОСТАНАЙ!V17+'МЕГА АЛМАТЫ'!V17+АСТАНА!V17+ШИМКЕНТ!V17</f>
        <v>1775388</v>
      </c>
      <c r="W17" s="131">
        <f>Актобе!W17+АПОРТ!W17+КАРАГАНДА!W17+КОСТАНАЙ!W17+'МЕГА АЛМАТЫ'!W17+АСТАНА!W17+ШИМКЕНТ!W17</f>
        <v>1718351</v>
      </c>
      <c r="X17" s="131">
        <f>Актобе!X17+АПОРТ!X17+КАРАГАНДА!X17+КОСТАНАЙ!X17+'МЕГА АЛМАТЫ'!X17+АСТАНА!X17+ШИМКЕНТ!X17</f>
        <v>1423010</v>
      </c>
      <c r="Y17" s="131">
        <f>Актобе!Y17+АПОРТ!Y17+КАРАГАНДА!Y17+КОСТАНАЙ!Y17+'МЕГА АЛМАТЫ'!Y17+АСТАНА!Y17+ШИМКЕНТ!Y17</f>
        <v>1176331</v>
      </c>
      <c r="Z17" s="131">
        <f>Актобе!Z17+АПОРТ!Z17+КАРАГАНДА!Z17+КОСТАНАЙ!Z17+'МЕГА АЛМАТЫ'!Z17+АСТАНА!Z17+ШИМКЕНТ!Z17</f>
        <v>618073</v>
      </c>
      <c r="AA17" s="131">
        <f>Актобе!AA17+АПОРТ!AA17+КАРАГАНДА!AA17+КОСТАНАЙ!AA17+'МЕГА АЛМАТЫ'!AA17+АСТАНА!AA17+ШИМКЕНТ!AA17</f>
        <v>616295</v>
      </c>
      <c r="AB17" s="131">
        <f>Актобе!AB17+АПОРТ!AB17+КАРАГАНДА!AB17+КОСТАНАЙ!AB17+'МЕГА АЛМАТЫ'!AB17+АСТАНА!AB17+ШИМКЕНТ!AB17</f>
        <v>1255486</v>
      </c>
      <c r="AC17" s="131">
        <f>Актобе!AC17+АПОРТ!AC17+КАРАГАНДА!AC17+КОСТАНАЙ!AC17+'МЕГА АЛМАТЫ'!AC17+АСТАНА!AC17+ШИМКЕНТ!AC17</f>
        <v>1054406</v>
      </c>
      <c r="AD17" s="131">
        <f>Актобе!AD17+АПОРТ!AD17+КАРАГАНДА!AD17+КОСТАНАЙ!AD17+'МЕГА АЛМАТЫ'!AD17+АСТАНА!AD17+ШИМКЕНТ!AD17</f>
        <v>441917</v>
      </c>
      <c r="AE17" s="131">
        <f>Актобе!AE17+АПОРТ!AE17+КАРАГАНДА!AE17+КОСТАНАЙ!AE17+'МЕГА АЛМАТЫ'!AE17+АСТАНА!AE17+ШИМКЕНТ!AE17</f>
        <v>543536</v>
      </c>
      <c r="AF17" s="131">
        <f>Актобе!AF17+АПОРТ!AF17+КАРАГАНДА!AF17+КОСТАНАЙ!AF17+'МЕГА АЛМАТЫ'!AF17+АСТАНА!AF17+ШИМКЕНТ!AF17</f>
        <v>651673</v>
      </c>
      <c r="AG17" s="131">
        <f>Актобе!AG17+АПОРТ!AG17+КАРАГАНДА!AG17+КОСТАНАЙ!AG17+'МЕГА АЛМАТЫ'!AG17+АСТАНА!AG17+ШИМКЕНТ!AG17</f>
        <v>799631</v>
      </c>
    </row>
    <row r="18" spans="1:33" ht="12.75">
      <c r="A18" s="50"/>
      <c r="B18" s="31" t="s">
        <v>17</v>
      </c>
      <c r="C18" s="57">
        <f aca="true" t="shared" si="4" ref="C18:AG18">C17/C4</f>
        <v>0.6768353005266025</v>
      </c>
      <c r="D18" s="57">
        <f t="shared" si="4"/>
        <v>0.7047780812458769</v>
      </c>
      <c r="E18" s="57">
        <f t="shared" si="4"/>
        <v>0.6692771917348188</v>
      </c>
      <c r="F18" s="57">
        <f t="shared" si="4"/>
        <v>0.6714046219620189</v>
      </c>
      <c r="G18" s="57">
        <f t="shared" si="4"/>
        <v>0.6907377171449233</v>
      </c>
      <c r="H18" s="57">
        <f t="shared" si="4"/>
        <v>0.7201936138204705</v>
      </c>
      <c r="I18" s="57">
        <f t="shared" si="4"/>
        <v>0.7210520165993558</v>
      </c>
      <c r="J18" s="57">
        <f t="shared" si="4"/>
        <v>0.7365068124951673</v>
      </c>
      <c r="K18" s="57">
        <f t="shared" si="4"/>
        <v>0.6297812556649949</v>
      </c>
      <c r="L18" s="57">
        <f t="shared" si="4"/>
        <v>0.6076913158841213</v>
      </c>
      <c r="M18" s="57">
        <f t="shared" si="4"/>
        <v>0.6667994056567861</v>
      </c>
      <c r="N18" s="57">
        <f t="shared" si="4"/>
        <v>0.6006116188992238</v>
      </c>
      <c r="O18" s="57">
        <f t="shared" si="4"/>
        <v>0.7021934754375818</v>
      </c>
      <c r="P18" s="57">
        <f t="shared" si="4"/>
        <v>0.6761905121969431</v>
      </c>
      <c r="Q18" s="57">
        <f t="shared" si="4"/>
        <v>0.6186523127683424</v>
      </c>
      <c r="R18" s="57">
        <f t="shared" si="4"/>
        <v>0.5584216565573067</v>
      </c>
      <c r="S18" s="57">
        <f t="shared" si="4"/>
        <v>0.6876781204486486</v>
      </c>
      <c r="T18" s="57">
        <f t="shared" si="4"/>
        <v>0.6689137591199447</v>
      </c>
      <c r="U18" s="57">
        <f t="shared" si="4"/>
        <v>0.6111615507555488</v>
      </c>
      <c r="V18" s="57">
        <f t="shared" si="4"/>
        <v>0.6466015131903375</v>
      </c>
      <c r="W18" s="57">
        <f t="shared" si="4"/>
        <v>0.7323166524537612</v>
      </c>
      <c r="X18" s="57">
        <f t="shared" si="4"/>
        <v>0.651079604102459</v>
      </c>
      <c r="Y18" s="57">
        <f t="shared" si="4"/>
        <v>0.644371090559607</v>
      </c>
      <c r="Z18" s="57">
        <f t="shared" si="4"/>
        <v>0.6614297180159452</v>
      </c>
      <c r="AA18" s="57">
        <f t="shared" si="4"/>
        <v>0.5250600420358148</v>
      </c>
      <c r="AB18" s="57">
        <f t="shared" si="4"/>
        <v>0.5911312839298074</v>
      </c>
      <c r="AC18" s="57">
        <f t="shared" si="4"/>
        <v>0.5629746935131739</v>
      </c>
      <c r="AD18" s="57">
        <f t="shared" si="4"/>
        <v>0.5881772795817567</v>
      </c>
      <c r="AE18" s="57">
        <f t="shared" si="4"/>
        <v>0.7087017860449106</v>
      </c>
      <c r="AF18" s="57">
        <f t="shared" si="4"/>
        <v>0.6251023974921966</v>
      </c>
      <c r="AG18" s="57">
        <f t="shared" si="4"/>
        <v>0.5862577879964046</v>
      </c>
    </row>
    <row r="19" spans="1:46" ht="12.75">
      <c r="A19" s="50"/>
      <c r="B19" s="29" t="s">
        <v>18</v>
      </c>
      <c r="C19" s="142">
        <f>Актобе!C19+АПОРТ!C19+КАРАГАНДА!C19+КОСТАНАЙ!C19+'МЕГА АЛМАТЫ'!C19+АСТАНА!C19+ШИМКЕНТ!C19</f>
        <v>372</v>
      </c>
      <c r="D19" s="142">
        <f>Актобе!D19+АПОРТ!D19+КАРАГАНДА!D19+КОСТАНАЙ!D19+'МЕГА АЛМАТЫ'!D19+АСТАНА!D19+ШИМКЕНТ!D19</f>
        <v>435</v>
      </c>
      <c r="E19" s="142">
        <f>Актобе!E19+АПОРТ!E19+КАРАГАНДА!E19+КОСТАНАЙ!E19+'МЕГА АЛМАТЫ'!E19+АСТАНА!E19+ШИМКЕНТ!E19</f>
        <v>503</v>
      </c>
      <c r="F19" s="142">
        <f>Актобе!F19+АПОРТ!F19+КАРАГАНДА!F19+КОСТАНАЙ!F19+'МЕГА АЛМАТЫ'!F19+АСТАНА!F19+ШИМКЕНТ!F19</f>
        <v>516</v>
      </c>
      <c r="G19" s="142">
        <f>Актобе!G19+АПОРТ!G19+КАРАГАНДА!G19+КОСТАНАЙ!G19+'МЕГА АЛМАТЫ'!G19+АСТАНА!G19+ШИМКЕНТ!G19</f>
        <v>619</v>
      </c>
      <c r="H19" s="142">
        <f>Актобе!H19+АПОРТ!H19+КАРАГАНДА!H19+КОСТАНАЙ!H19+'МЕГА АЛМАТЫ'!H19+АСТАНА!H19+ШИМКЕНТ!H19</f>
        <v>1073</v>
      </c>
      <c r="I19" s="142">
        <f>Актобе!I19+АПОРТ!I19+КАРАГАНДА!I19+КОСТАНАЙ!I19+'МЕГА АЛМАТЫ'!I19+АСТАНА!I19+ШИМКЕНТ!I19</f>
        <v>1057</v>
      </c>
      <c r="J19" s="142">
        <f>Актобе!J19+АПОРТ!J19+КАРАГАНДА!J19+КОСТАНАЙ!J19+'МЕГА АЛМАТЫ'!J19+АСТАНА!J19+ШИМКЕНТ!J19</f>
        <v>786</v>
      </c>
      <c r="K19" s="142">
        <f>Актобе!K19+АПОРТ!K19+КАРАГАНДА!K19+КОСТАНАЙ!K19+'МЕГА АЛМАТЫ'!K19+АСТАНА!K19+ШИМКЕНТ!K19</f>
        <v>273</v>
      </c>
      <c r="L19" s="142">
        <f>Актобе!L19+АПОРТ!L19+КАРАГАНДА!L19+КОСТАНАЙ!L19+'МЕГА АЛМАТЫ'!L19+АСТАНА!L19+ШИМКЕНТ!L19</f>
        <v>300</v>
      </c>
      <c r="M19" s="142">
        <f>Актобе!M19+АПОРТ!M19+КАРАГАНДА!M19+КОСТАНАЙ!M19+'МЕГА АЛМАТЫ'!M19+АСТАНА!M19+ШИМКЕНТ!M19</f>
        <v>279</v>
      </c>
      <c r="N19" s="142">
        <f>Актобе!N19+АПОРТ!N19+КАРАГАНДА!N19+КОСТАНАЙ!N19+'МЕГА АЛМАТЫ'!N19+АСТАНА!N19+ШИМКЕНТ!N19</f>
        <v>644</v>
      </c>
      <c r="O19" s="142">
        <f>Актобе!O19+АПОРТ!O19+КАРАГАНДА!O19+КОСТАНАЙ!O19+'МЕГА АЛМАТЫ'!O19+АСТАНА!O19+ШИМКЕНТ!O19</f>
        <v>629</v>
      </c>
      <c r="P19" s="142">
        <f>Актобе!P19+АПОРТ!P19+КАРАГАНДА!P19+КОСТАНАЙ!P19+'МЕГА АЛМАТЫ'!P19+АСТАНА!P19+ШИМКЕНТ!P19</f>
        <v>284</v>
      </c>
      <c r="Q19" s="142">
        <f>Актобе!Q19+АПОРТ!Q19+КАРАГАНДА!Q19+КОСТАНАЙ!Q19+'МЕГА АЛМАТЫ'!Q19+АСТАНА!Q19+ШИМКЕНТ!Q19</f>
        <v>228</v>
      </c>
      <c r="R19" s="142">
        <f>Актобе!R19+АПОРТ!R19+КАРАГАНДА!R19+КОСТАНАЙ!R19+'МЕГА АЛМАТЫ'!R19+АСТАНА!R19+ШИМКЕНТ!R19</f>
        <v>288</v>
      </c>
      <c r="S19" s="142">
        <f>Актобе!S19+АПОРТ!S19+КАРАГАНДА!S19+КОСТАНАЙ!S19+'МЕГА АЛМАТЫ'!S19+АСТАНА!S19+ШИМКЕНТ!S19</f>
        <v>323</v>
      </c>
      <c r="T19" s="142">
        <f>Актобе!T19+АПОРТ!T19+КАРАГАНДА!T19+КОСТАНАЙ!T19+'МЕГА АЛМАТЫ'!T19+АСТАНА!T19+ШИМКЕНТ!T19</f>
        <v>419</v>
      </c>
      <c r="U19" s="142">
        <f>Актобе!U19+АПОРТ!U19+КАРАГАНДА!U19+КОСТАНАЙ!U19+'МЕГА АЛМАТЫ'!U19+АСТАНА!U19+ШИМКЕНТ!U19</f>
        <v>578</v>
      </c>
      <c r="V19" s="142">
        <f>Актобе!V19+АПОРТ!V19+КАРАГАНДА!V19+КОСТАНАЙ!V19+'МЕГА АЛМАТЫ'!V19+АСТАНА!V19+ШИМКЕНТ!V19</f>
        <v>701</v>
      </c>
      <c r="W19" s="142">
        <f>Актобе!W19+АПОРТ!W19+КАРАГАНДА!W19+КОСТАНАЙ!W19+'МЕГА АЛМАТЫ'!W19+АСТАНА!W19+ШИМКЕНТ!W19</f>
        <v>707</v>
      </c>
      <c r="X19" s="142">
        <f>Актобе!X19+АПОРТ!X19+КАРАГАНДА!X19+КОСТАНАЙ!X19+'МЕГА АЛМАТЫ'!X19+АСТАНА!X19+ШИМКЕНТ!X19</f>
        <v>566</v>
      </c>
      <c r="Y19" s="142">
        <f>Актобе!Y19+АПОРТ!Y19+КАРАГАНДА!Y19+КОСТАНАЙ!Y19+'МЕГА АЛМАТЫ'!Y19+АСТАНА!Y19+ШИМКЕНТ!Y19</f>
        <v>451</v>
      </c>
      <c r="Z19" s="142">
        <f>Актобе!Z19+АПОРТ!Z19+КАРАГАНДА!Z19+КОСТАНАЙ!Z19+'МЕГА АЛМАТЫ'!Z19+АСТАНА!Z19+ШИМКЕНТ!Z19</f>
        <v>261</v>
      </c>
      <c r="AA19" s="142">
        <f>Актобе!AA19+АПОРТ!AA19+КАРАГАНДА!AA19+КОСТАНАЙ!AA19+'МЕГА АЛМАТЫ'!AA19+АСТАНА!AA19+ШИМКЕНТ!AA19</f>
        <v>243</v>
      </c>
      <c r="AB19" s="142">
        <f>Актобе!AB19+АПОРТ!AB19+КАРАГАНДА!AB19+КОСТАНАЙ!AB19+'МЕГА АЛМАТЫ'!AB19+АСТАНА!AB19+ШИМКЕНТ!AB19</f>
        <v>487</v>
      </c>
      <c r="AC19" s="142">
        <f>Актобе!AC19+АПОРТ!AC19+КАРАГАНДА!AC19+КОСТАНАЙ!AC19+'МЕГА АЛМАТЫ'!AC19+АСТАНА!AC19+ШИМКЕНТ!AC19</f>
        <v>393</v>
      </c>
      <c r="AD19" s="142">
        <f>Актобе!AD19+АПОРТ!AD19+КАРАГАНДА!AD19+КОСТАНАЙ!AD19+'МЕГА АЛМАТЫ'!AD19+АСТАНА!AD19+ШИМКЕНТ!AD19</f>
        <v>188</v>
      </c>
      <c r="AE19" s="142">
        <f>Актобе!AE19+АПОРТ!AE19+КАРАГАНДА!AE19+КОСТАНАЙ!AE19+'МЕГА АЛМАТЫ'!AE19+АСТАНА!AE19+ШИМКЕНТ!AE19</f>
        <v>236</v>
      </c>
      <c r="AF19" s="142">
        <f>Актобе!AF19+АПОРТ!AF19+КАРАГАНДА!AF19+КОСТАНАЙ!AF19+'МЕГА АЛМАТЫ'!AF19+АСТАНА!AF19+ШИМКЕНТ!AF19</f>
        <v>246</v>
      </c>
      <c r="AG19" s="142">
        <f>Актобе!AG19+АПОРТ!AG19+КАРАГАНДА!AG19+КОСТАНАЙ!AG19+'МЕГА АЛМАТЫ'!AG19+АСТАНА!AG19+ШИМКЕНТ!AG19</f>
        <v>316</v>
      </c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</row>
    <row r="20" spans="1:30" ht="12.75">
      <c r="A20" s="50"/>
      <c r="B20" s="29">
        <f>SUM(C19:AG19)</f>
        <v>14401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ht="12.75">
      <c r="A21" s="49" t="s">
        <v>22</v>
      </c>
      <c r="B21" s="38">
        <f>SUM(C17:AG17)</f>
        <v>36944714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12.75">
      <c r="A22" s="48" t="s">
        <v>27</v>
      </c>
      <c r="B22" s="62">
        <f>B21/B12</f>
        <v>0.6589530717974214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12.75">
      <c r="A23" s="52"/>
      <c r="B23" s="28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0" ht="12.75">
      <c r="A24" s="52"/>
      <c r="B24" s="2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3" ht="12.75">
      <c r="A25" s="49" t="s">
        <v>23</v>
      </c>
      <c r="B25" s="39" t="s">
        <v>19</v>
      </c>
      <c r="C25" s="132">
        <f>Актобе!C25+АПОРТ!C25+КАРАГАНДА!C25+КОСТАНАЙ!C25+'МЕГА АЛМАТЫ'!C25+АСТАНА!C25+ШИМКЕНТ!C25</f>
        <v>444917</v>
      </c>
      <c r="D25" s="132">
        <f>Актобе!D25+АПОРТ!D25+КАРАГАНДА!D25+КОСТАНАЙ!D25+'МЕГА АЛМАТЫ'!D25+АСТАНА!D25+ШИМКЕНТ!D25</f>
        <v>478847</v>
      </c>
      <c r="E25" s="132">
        <f>Актобе!E25+АПОРТ!E25+КАРАГАНДА!E25+КОСТАНАЙ!E25+'МЕГА АЛМАТЫ'!E25+АСТАНА!E25+ШИМКЕНТ!E25</f>
        <v>669674</v>
      </c>
      <c r="F25" s="132">
        <f>Актобе!F25+АПОРТ!F25+КАРАГАНДА!F25+КОСТАНАЙ!F25+'МЕГА АЛМАТЫ'!F25+АСТАНА!F25+ШИМКЕНТ!F25</f>
        <v>628709</v>
      </c>
      <c r="G25" s="132">
        <f>Актобе!G25+АПОРТ!G25+КАРАГАНДА!G25+КОСТАНАЙ!G25+'МЕГА АЛМАТЫ'!G25+АСТАНА!G25+ШИМКЕНТ!G25</f>
        <v>762955</v>
      </c>
      <c r="H25" s="132">
        <f>Актобе!H25+АПОРТ!H25+КАРАГАНДА!H25+КОСТАНАЙ!H25+'МЕГА АЛМАТЫ'!H25+АСТАНА!H25+ШИМКЕНТ!H25</f>
        <v>1066729</v>
      </c>
      <c r="I25" s="132">
        <f>Актобе!I25+АПОРТ!I25+КАРАГАНДА!I25+КОСТАНАЙ!I25+'МЕГА АЛМАТЫ'!I25+АСТАНА!I25+ШИМКЕНТ!I25</f>
        <v>1069422</v>
      </c>
      <c r="J25" s="132">
        <f>Актобе!J25+АПОРТ!J25+КАРАГАНДА!J25+КОСТАНАЙ!J25+'МЕГА АЛМАТЫ'!J25+АСТАНА!J25+ШИМКЕНТ!J25</f>
        <v>704786</v>
      </c>
      <c r="K25" s="132">
        <f>Актобе!K25+АПОРТ!K25+КАРАГАНДА!K25+КОСТАНАЙ!K25+'МЕГА АЛМАТЫ'!K25+АСТАНА!K25+ШИМКЕНТ!K25</f>
        <v>410009</v>
      </c>
      <c r="L25" s="132">
        <f>Актобе!L25+АПОРТ!L25+КАРАГАНДА!L25+КОСТАНАЙ!L25+'МЕГА АЛМАТЫ'!L25+АСТАНА!L25+ШИМКЕНТ!L25</f>
        <v>507069</v>
      </c>
      <c r="M25" s="132">
        <f>Актобе!M25+АПОРТ!M25+КАРАГАНДА!M25+КОСТАНАЙ!M25+'МЕГА АЛМАТЫ'!M25+АСТАНА!M25+ШИМКЕНТ!M25</f>
        <v>371101</v>
      </c>
      <c r="N25" s="132">
        <f>Актобе!N25+АПОРТ!N25+КАРАГАНДА!N25+КОСТАНАЙ!N25+'МЕГА АЛМАТЫ'!N25+АСТАНА!N25+ШИМКЕНТ!N25</f>
        <v>1131801</v>
      </c>
      <c r="O25" s="132">
        <f>Актобе!O25+АПОРТ!O25+КАРАГАНДА!O25+КОСТАНАЙ!O25+'МЕГА АЛМАТЫ'!O25+АСТАНА!O25+ШИМКЕНТ!O25</f>
        <v>653567</v>
      </c>
      <c r="P25" s="132">
        <f>Актобе!P25+АПОРТ!P25+КАРАГАНДА!P25+КОСТАНАЙ!P25+'МЕГА АЛМАТЫ'!P25+АСТАНА!P25+ШИМКЕНТ!P25</f>
        <v>342594</v>
      </c>
      <c r="Q25" s="132">
        <f>Актобе!Q25+АПОРТ!Q25+КАРАГАНДА!Q25+КОСТАНАЙ!Q25+'МЕГА АЛМАТЫ'!Q25+АСТАНА!Q25+ШИМКЕНТ!Q25</f>
        <v>353810</v>
      </c>
      <c r="R25" s="132">
        <f>Актобе!R25+АПОРТ!R25+КАРАГАНДА!R25+КОСТАНАЙ!R25+'МЕГА АЛМАТЫ'!R25+АСТАНА!R25+ШИМКЕНТ!R25</f>
        <v>529913</v>
      </c>
      <c r="S25" s="132">
        <f>Актобе!S25+АПОРТ!S25+КАРАГАНДА!S25+КОСТАНАЙ!S25+'МЕГА АЛМАТЫ'!S25+АСТАНА!S25+ШИМКЕНТ!S25</f>
        <v>352330</v>
      </c>
      <c r="T25" s="132">
        <f>Актобе!T25+АПОРТ!T25+КАРАГАНДА!T25+КОСТАНАЙ!T25+'МЕГА АЛМАТЫ'!T25+АСТАНА!T25+ШИМКЕНТ!T25</f>
        <v>513332</v>
      </c>
      <c r="U25" s="132">
        <f>Актобе!U25+АПОРТ!U25+КАРАГАНДА!U25+КОСТАНАЙ!U25+'МЕГА АЛМАТЫ'!U25+АСТАНА!U25+ШИМКЕНТ!U25</f>
        <v>938826</v>
      </c>
      <c r="V25" s="132">
        <f>Актобе!V25+АПОРТ!V25+КАРАГАНДА!V25+КОСТАНАЙ!V25+'МЕГА АЛМАТЫ'!V25+АСТАНА!V25+ШИМКЕНТ!V25</f>
        <v>947634</v>
      </c>
      <c r="W25" s="132">
        <f>Актобе!W25+АПОРТ!W25+КАРАГАНДА!W25+КОСТАНАЙ!W25+'МЕГА АЛМАТЫ'!W25+АСТАНА!W25+ШИМКЕНТ!W25</f>
        <v>615508</v>
      </c>
      <c r="X25" s="132">
        <f>Актобе!X25+АПОРТ!X25+КАРАГАНДА!X25+КОСТАНАЙ!X25+'МЕГА АЛМАТЫ'!X25+АСТАНА!X25+ШИМКЕНТ!X25</f>
        <v>743806</v>
      </c>
      <c r="Y25" s="132">
        <f>Актобе!Y25+АПОРТ!Y25+КАРАГАНДА!Y25+КОСТАНАЙ!Y25+'МЕГА АЛМАТЫ'!Y25+АСТАНА!Y25+ШИМКЕНТ!Y25</f>
        <v>649218</v>
      </c>
      <c r="Z25" s="132">
        <f>Актобе!Z25+АПОРТ!Z25+КАРАГАНДА!Z25+КОСТАНАЙ!Z25+'МЕГА АЛМАТЫ'!Z25+АСТАНА!Z25+ШИМКЕНТ!Z25</f>
        <v>307602</v>
      </c>
      <c r="AA25" s="132">
        <f>Актобе!AA25+АПОРТ!AA25+КАРАГАНДА!AA25+КОСТАНАЙ!AA25+'МЕГА АЛМАТЫ'!AA25+АСТАНА!AA25+ШИМКЕНТ!AA25</f>
        <v>547566</v>
      </c>
      <c r="AB25" s="132">
        <f>Актобе!AB25+АПОРТ!AB25+КАРАГАНДА!AB25+КОСТАНАЙ!AB25+'МЕГА АЛМАТЫ'!AB25+АСТАНА!AB25+ШИМКЕНТ!AB25</f>
        <v>860974</v>
      </c>
      <c r="AC25" s="132">
        <f>Актобе!AC25+АПОРТ!AC25+КАРАГАНДА!AC25+КОСТАНАЙ!AC25+'МЕГА АЛМАТЫ'!AC25+АСТАНА!AC25+ШИМКЕНТ!AC25</f>
        <v>807093</v>
      </c>
      <c r="AD25" s="132">
        <f>Актобе!AD25+АПОРТ!AD25+КАРАГАНДА!AD25+КОСТАНАЙ!AD25+'МЕГА АЛМАТЫ'!AD25+АСТАНА!AD25+ШИМКЕНТ!AD25</f>
        <v>309416</v>
      </c>
      <c r="AE25" s="132">
        <f>Актобе!AE25+АПОРТ!AE25+КАРАГАНДА!AE25+КОСТАНАЙ!AE25+'МЕГА АЛМАТЫ'!AE25+АСТАНА!AE25+ШИМКЕНТ!AE25</f>
        <v>215810</v>
      </c>
      <c r="AF25" s="132">
        <f>Актобе!AF25+АПОРТ!AF25+КАРАГАНДА!AF25+КОСТАНАЙ!AF25+'МЕГА АЛМАТЫ'!AF25+АСТАНА!AF25+ШИМКЕНТ!AF25</f>
        <v>384203</v>
      </c>
      <c r="AG25" s="132">
        <f>Актобе!AG25+АПОРТ!AG25+КАРАГАНДА!AG25+КОСТАНАЙ!AG25+'МЕГА АЛМАТЫ'!AG25+АСТАНА!AG25+ШИМКЕНТ!AG25</f>
        <v>564327</v>
      </c>
    </row>
    <row r="26" spans="1:33" ht="12.75">
      <c r="A26" s="50"/>
      <c r="B26" s="31" t="s">
        <v>17</v>
      </c>
      <c r="C26" s="55">
        <f aca="true" t="shared" si="5" ref="C26:AG26">C25/C4</f>
        <v>0.3231646994733975</v>
      </c>
      <c r="D26" s="55">
        <f t="shared" si="5"/>
        <v>0.295221918754123</v>
      </c>
      <c r="E26" s="55">
        <f t="shared" si="5"/>
        <v>0.33072280826518113</v>
      </c>
      <c r="F26" s="55">
        <f t="shared" si="5"/>
        <v>0.32163782779142286</v>
      </c>
      <c r="G26" s="55">
        <f t="shared" si="5"/>
        <v>0.30926228285507673</v>
      </c>
      <c r="H26" s="55">
        <f t="shared" si="5"/>
        <v>0.2781221075904648</v>
      </c>
      <c r="I26" s="55">
        <f t="shared" si="5"/>
        <v>0.27523747558842576</v>
      </c>
      <c r="J26" s="55">
        <f t="shared" si="5"/>
        <v>0.2607516886486039</v>
      </c>
      <c r="K26" s="55">
        <f t="shared" si="5"/>
        <v>0.36434492220962345</v>
      </c>
      <c r="L26" s="55">
        <f t="shared" si="5"/>
        <v>0.3823331817780824</v>
      </c>
      <c r="M26" s="55">
        <f t="shared" si="5"/>
        <v>0.3255037795526988</v>
      </c>
      <c r="N26" s="55">
        <f t="shared" si="5"/>
        <v>0.38981353855182915</v>
      </c>
      <c r="O26" s="55">
        <f t="shared" si="5"/>
        <v>0.29278907773503493</v>
      </c>
      <c r="P26" s="55">
        <f t="shared" si="5"/>
        <v>0.32380948780305685</v>
      </c>
      <c r="Q26" s="55">
        <f t="shared" si="5"/>
        <v>0.3741566379729701</v>
      </c>
      <c r="R26" s="55">
        <f t="shared" si="5"/>
        <v>0.4415783434426933</v>
      </c>
      <c r="S26" s="55">
        <f t="shared" si="5"/>
        <v>0.31232187955135143</v>
      </c>
      <c r="T26" s="55">
        <f t="shared" si="5"/>
        <v>0.33108624088005534</v>
      </c>
      <c r="U26" s="55">
        <f t="shared" si="5"/>
        <v>0.3825731119023887</v>
      </c>
      <c r="V26" s="55">
        <f t="shared" si="5"/>
        <v>0.34513108027688166</v>
      </c>
      <c r="W26" s="55">
        <f t="shared" si="5"/>
        <v>0.2623135541682169</v>
      </c>
      <c r="X26" s="55">
        <f t="shared" si="5"/>
        <v>0.34031870191287034</v>
      </c>
      <c r="Y26" s="55">
        <f t="shared" si="5"/>
        <v>0.355628909440393</v>
      </c>
      <c r="Z26" s="55">
        <f t="shared" si="5"/>
        <v>0.3291797313927979</v>
      </c>
      <c r="AA26" s="55">
        <f t="shared" si="5"/>
        <v>0.46650553221652447</v>
      </c>
      <c r="AB26" s="55">
        <f t="shared" si="5"/>
        <v>0.40537980196528034</v>
      </c>
      <c r="AC26" s="55">
        <f t="shared" si="5"/>
        <v>0.4309278724814047</v>
      </c>
      <c r="AD26" s="55">
        <f t="shared" si="5"/>
        <v>0.4118227204182433</v>
      </c>
      <c r="AE26" s="55">
        <f t="shared" si="5"/>
        <v>0.28138878095719905</v>
      </c>
      <c r="AF26" s="55">
        <f t="shared" si="5"/>
        <v>0.3685379268800371</v>
      </c>
      <c r="AG26" s="55">
        <f t="shared" si="5"/>
        <v>0.4137422120035954</v>
      </c>
    </row>
    <row r="27" spans="1:46" ht="12.75">
      <c r="A27" s="53"/>
      <c r="B27" s="29" t="s">
        <v>18</v>
      </c>
      <c r="C27" s="142">
        <f>Актобе!C27+АПОРТ!C27+КАРАГАНДА!C27+КОСТАНАЙ!C27+'МЕГА АЛМАТЫ'!C27+АСТАНА!C27+ШИМКЕНТ!C27</f>
        <v>71</v>
      </c>
      <c r="D27" s="142">
        <f>Актобе!D27+АПОРТ!D27+КАРАГАНДА!D27+КОСТАНАЙ!D27+'МЕГА АЛМАТЫ'!D27+АСТАНА!D27+ШИМКЕНТ!D27</f>
        <v>93</v>
      </c>
      <c r="E27" s="142">
        <f>Актобе!E27+АПОРТ!E27+КАРАГАНДА!E27+КОСТАНАЙ!E27+'МЕГА АЛМАТЫ'!E27+АСТАНА!E27+ШИМКЕНТ!E27</f>
        <v>112</v>
      </c>
      <c r="F27" s="142">
        <f>Актобе!F27+АПОРТ!F27+КАРАГАНДА!F27+КОСТАНАЙ!F27+'МЕГА АЛМАТЫ'!F27+АСТАНА!F27+ШИМКЕНТ!F27</f>
        <v>119</v>
      </c>
      <c r="G27" s="142">
        <f>Актобе!G27+АПОРТ!G27+КАРАГАНДА!G27+КОСТАНАЙ!G27+'МЕГА АЛМАТЫ'!G27+АСТАНА!G27+ШИМКЕНТ!G27</f>
        <v>136</v>
      </c>
      <c r="H27" s="142">
        <f>Актобе!H27+АПОРТ!H27+КАРАГАНДА!H27+КОСТАНАЙ!H27+'МЕГА АЛМАТЫ'!H27+АСТАНА!H27+ШИМКЕНТ!H27</f>
        <v>199</v>
      </c>
      <c r="I27" s="142">
        <f>Актобе!I27+АПОРТ!I27+КАРАГАНДА!I27+КОСТАНАЙ!I27+'МЕГА АЛМАТЫ'!I27+АСТАНА!I27+ШИМКЕНТ!I27</f>
        <v>203</v>
      </c>
      <c r="J27" s="142">
        <f>Актобе!J27+АПОРТ!J27+КАРАГАНДА!J27+КОСТАНАЙ!J27+'МЕГА АЛМАТЫ'!J27+АСТАНА!J27+ШИМКЕНТ!J27</f>
        <v>135</v>
      </c>
      <c r="K27" s="142">
        <f>Актобе!K27+АПОРТ!K27+КАРАГАНДА!K27+КОСТАНАЙ!K27+'МЕГА АЛМАТЫ'!K27+АСТАНА!K27+ШИМКЕНТ!K27</f>
        <v>75</v>
      </c>
      <c r="L27" s="142">
        <f>Актобе!L27+АПОРТ!L27+КАРАГАНДА!L27+КОСТАНАЙ!L27+'МЕГА АЛМАТЫ'!L27+АСТАНА!L27+ШИМКЕНТ!L27</f>
        <v>80</v>
      </c>
      <c r="M27" s="142">
        <f>Актобе!M27+АПОРТ!M27+КАРАГАНДА!M27+КОСТАНАЙ!M27+'МЕГА АЛМАТЫ'!M27+АСТАНА!M27+ШИМКЕНТ!M27</f>
        <v>60</v>
      </c>
      <c r="N27" s="142">
        <f>Актобе!N27+АПОРТ!N27+КАРАГАНДА!N27+КОСТАНАЙ!N27+'МЕГА АЛМАТЫ'!N27+АСТАНА!N27+ШИМКЕНТ!N27</f>
        <v>198</v>
      </c>
      <c r="O27" s="142">
        <f>Актобе!O27+АПОРТ!O27+КАРАГАНДА!O27+КОСТАНАЙ!O27+'МЕГА АЛМАТЫ'!O27+АСТАНА!O27+ШИМКЕНТ!O27</f>
        <v>128</v>
      </c>
      <c r="P27" s="142">
        <f>Актобе!P27+АПОРТ!P27+КАРАГАНДА!P27+КОСТАНАЙ!P27+'МЕГА АЛМАТЫ'!P27+АСТАНА!P27+ШИМКЕНТ!P27</f>
        <v>69</v>
      </c>
      <c r="Q27" s="142">
        <f>Актобе!Q27+АПОРТ!Q27+КАРАГАНДА!Q27+КОСТАНАЙ!Q27+'МЕГА АЛМАТЫ'!Q27+АСТАНА!Q27+ШИМКЕНТ!Q27</f>
        <v>57</v>
      </c>
      <c r="R27" s="142">
        <f>Актобе!R27+АПОРТ!R27+КАРАГАНДА!R27+КОСТАНАЙ!R27+'МЕГА АЛМАТЫ'!R27+АСТАНА!R27+ШИМКЕНТ!R27</f>
        <v>82</v>
      </c>
      <c r="S27" s="142">
        <f>Актобе!S27+АПОРТ!S27+КАРАГАНДА!S27+КОСТАНАЙ!S27+'МЕГА АЛМАТЫ'!S27+АСТАНА!S27+ШИМКЕНТ!S27</f>
        <v>67</v>
      </c>
      <c r="T27" s="142">
        <f>Актобе!T27+АПОРТ!T27+КАРАГАНДА!T27+КОСТАНАЙ!T27+'МЕГА АЛМАТЫ'!T27+АСТАНА!T27+ШИМКЕНТ!T27</f>
        <v>95</v>
      </c>
      <c r="U27" s="142">
        <f>Актобе!U27+АПОРТ!U27+КАРАГАНДА!U27+КОСТАНАЙ!U27+'МЕГА АЛМАТЫ'!U27+АСТАНА!U27+ШИМКЕНТ!U27</f>
        <v>172</v>
      </c>
      <c r="V27" s="142">
        <f>Актобе!V27+АПОРТ!V27+КАРАГАНДА!V27+КОСТАНАЙ!V27+'МЕГА АЛМАТЫ'!V27+АСТАНА!V27+ШИМКЕНТ!V27</f>
        <v>173</v>
      </c>
      <c r="W27" s="142">
        <f>Актобе!W27+АПОРТ!W27+КАРАГАНДА!W27+КОСТАНАЙ!W27+'МЕГА АЛМАТЫ'!W27+АСТАНА!W27+ШИМКЕНТ!W27</f>
        <v>125</v>
      </c>
      <c r="X27" s="142">
        <f>Актобе!X27+АПОРТ!X27+КАРАГАНДА!X27+КОСТАНАЙ!X27+'МЕГА АЛМАТЫ'!X27+АСТАНА!X27+ШИМКЕНТ!X27</f>
        <v>135</v>
      </c>
      <c r="Y27" s="142">
        <f>Актобе!Y27+АПОРТ!Y27+КАРАГАНДА!Y27+КОСТАНАЙ!Y27+'МЕГА АЛМАТЫ'!Y27+АСТАНА!Y27+ШИМКЕНТ!Y27</f>
        <v>117</v>
      </c>
      <c r="Z27" s="142">
        <f>Актобе!Z27+АПОРТ!Z27+КАРАГАНДА!Z27+КОСТАНАЙ!Z27+'МЕГА АЛМАТЫ'!Z27+АСТАНА!Z27+ШИМКЕНТ!Z27</f>
        <v>63</v>
      </c>
      <c r="AA27" s="142">
        <f>Актобе!AA27+АПОРТ!AA27+КАРАГАНДА!AA27+КОСТАНАЙ!AA27+'МЕГА АЛМАТЫ'!AA27+АСТАНА!AA27+ШИМКЕНТ!AA27</f>
        <v>89</v>
      </c>
      <c r="AB27" s="142">
        <f>Актобе!AB27+АПОРТ!AB27+КАРАГАНДА!AB27+КОСТАНАЙ!AB27+'МЕГА АЛМАТЫ'!AB27+АСТАНА!AB27+ШИМКЕНТ!AB27</f>
        <v>155</v>
      </c>
      <c r="AC27" s="142">
        <f>Актобе!AC27+АПОРТ!AC27+КАРАГАНДА!AC27+КОСТАНАЙ!AC27+'МЕГА АЛМАТЫ'!AC27+АСТАНА!AC27+ШИМКЕНТ!AC27</f>
        <v>140</v>
      </c>
      <c r="AD27" s="142">
        <f>Актобе!AD27+АПОРТ!AD27+КАРАГАНДА!AD27+КОСТАНАЙ!AD27+'МЕГА АЛМАТЫ'!AD27+АСТАНА!AD27+ШИМКЕНТ!AD27</f>
        <v>64</v>
      </c>
      <c r="AE27" s="142">
        <f>Актобе!AE27+АПОРТ!AE27+КАРАГАНДА!AE27+КОСТАНАЙ!AE27+'МЕГА АЛМАТЫ'!AE27+АСТАНА!AE27+ШИМКЕНТ!AE27</f>
        <v>47</v>
      </c>
      <c r="AF27" s="142">
        <f>Актобе!AF27+АПОРТ!AF27+КАРАГАНДА!AF27+КОСТАНАЙ!AF27+'МЕГА АЛМАТЫ'!AF27+АСТАНА!AF27+ШИМКЕНТ!AF27</f>
        <v>64</v>
      </c>
      <c r="AG27" s="142">
        <f>Актобе!AG27+АПОРТ!AG27+КАРАГАНДА!AG27+КОСТАНАЙ!AG27+'МЕГА АЛМАТЫ'!AG27+АСТАНА!AG27+ШИМКЕНТ!AG27</f>
        <v>107</v>
      </c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</row>
    <row r="28" spans="1:30" ht="12.75">
      <c r="A28" s="53"/>
      <c r="B28" s="29">
        <f>SUM(C27:AG27)</f>
        <v>3430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6"/>
      <c r="AD28" s="46"/>
    </row>
    <row r="29" spans="1:30" ht="12.75">
      <c r="A29" s="49" t="s">
        <v>24</v>
      </c>
      <c r="B29" s="38">
        <f>SUM(C25:AG25)</f>
        <v>18883548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ht="12.75">
      <c r="A30" s="48" t="s">
        <v>28</v>
      </c>
      <c r="B30" s="62">
        <f>B29/B12</f>
        <v>0.3368106181857045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 ht="12.75">
      <c r="A31" s="50"/>
      <c r="B31" s="28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0" ht="12.75">
      <c r="A32" s="50"/>
      <c r="B32" s="28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3" ht="12.75">
      <c r="A33" s="49" t="s">
        <v>25</v>
      </c>
      <c r="B33" s="40" t="s">
        <v>20</v>
      </c>
      <c r="C33" s="133">
        <f>Актобе!C32+АПОРТ!C33+'МЕГА АЛМАТЫ'!C33+АСТАНА!C33+ШИМКЕНТ!C33</f>
        <v>0</v>
      </c>
      <c r="D33" s="133">
        <f>Актобе!D32+АПОРТ!D33+'МЕГА АЛМАТЫ'!D33+АСТАНА!D33+ШИМКЕНТ!D33</f>
        <v>0</v>
      </c>
      <c r="E33" s="133">
        <f>Актобе!E32+АПОРТ!E33+'МЕГА АЛМАТЫ'!E33+АСТАНА!E33+ШИМКЕНТ!E33</f>
        <v>0</v>
      </c>
      <c r="F33" s="133">
        <f>Актобе!F32+АПОРТ!F33+'МЕГА АЛМАТЫ'!F33+АСТАНА!F33+ШИМКЕНТ!F33</f>
        <v>13600</v>
      </c>
      <c r="G33" s="133">
        <f>Актобе!G32+АПОРТ!G33+'МЕГА АЛМАТЫ'!G33+АСТАНА!G33+ШИМКЕНТ!G33</f>
        <v>0</v>
      </c>
      <c r="H33" s="133">
        <f>Актобе!H32+АПОРТ!H33+'МЕГА АЛМАТЫ'!H33+АСТАНА!H33+ШИМКЕНТ!H33</f>
        <v>6460</v>
      </c>
      <c r="I33" s="133">
        <f>Актобе!I32+АПОРТ!I33+'МЕГА АЛМАТЫ'!I33+АСТАНА!I33+ШИМКЕНТ!I33</f>
        <v>14417</v>
      </c>
      <c r="J33" s="133">
        <f>Актобе!J32+АПОРТ!J33+'МЕГА АЛМАТЫ'!J33+АСТАНА!J33+ШИМКЕНТ!J33</f>
        <v>7410</v>
      </c>
      <c r="K33" s="133">
        <f>Актобе!K32+АПОРТ!K33+'МЕГА АЛМАТЫ'!K33+АСТАНА!K33+ШИМКЕНТ!K33</f>
        <v>6610</v>
      </c>
      <c r="L33" s="133">
        <f>Актобе!L32+АПОРТ!L33+'МЕГА АЛМАТЫ'!L33+АСТАНА!L33+ШИМКЕНТ!L33</f>
        <v>13230</v>
      </c>
      <c r="M33" s="133">
        <f>Актобе!M32+АПОРТ!M33+'МЕГА АЛМАТЫ'!M33+АСТАНА!M33+ШИМКЕНТ!M33</f>
        <v>8775</v>
      </c>
      <c r="N33" s="133">
        <f>Актобе!N32+АПОРТ!N33+'МЕГА АЛМАТЫ'!N33+АСТАНА!N33+ШИМКЕНТ!N33</f>
        <v>27800</v>
      </c>
      <c r="O33" s="133">
        <f>Актобе!O32+АПОРТ!O33+'МЕГА АЛМАТЫ'!O33+АСТАНА!O33+ШИМКЕНТ!O33</f>
        <v>11200</v>
      </c>
      <c r="P33" s="133">
        <f>Актобе!P32+АПОРТ!P33+'МЕГА АЛМАТЫ'!P33+АСТАНА!P33+ШИМКЕНТ!P33</f>
        <v>0</v>
      </c>
      <c r="Q33" s="133">
        <f>Актобе!Q32+АПОРТ!Q33+'МЕГА АЛМАТЫ'!Q33+АСТАНА!Q33+ШИМКЕНТ!Q33</f>
        <v>6800</v>
      </c>
      <c r="R33" s="133">
        <f>Актобе!R32+АПОРТ!R33+'МЕГА АЛМАТЫ'!R33+АСТАНА!R33+ШИМКЕНТ!R33</f>
        <v>0</v>
      </c>
      <c r="S33" s="133">
        <f>Актобе!S32+АПОРТ!S33+'МЕГА АЛМАТЫ'!S33+АСТАНА!S33+ШИМКЕНТ!S33</f>
        <v>0</v>
      </c>
      <c r="T33" s="133">
        <f>Актобе!T32+АПОРТ!T33+'МЕГА АЛМАТЫ'!T33+АСТАНА!T33+ШИМКЕНТ!T33</f>
        <v>0</v>
      </c>
      <c r="U33" s="133">
        <f>Актобе!U32+АПОРТ!U33+'МЕГА АЛМАТЫ'!U33+АСТАНА!U33+ШИМКЕНТ!U33</f>
        <v>15375</v>
      </c>
      <c r="V33" s="133">
        <f>Актобе!V32+АПОРТ!V33+'МЕГА АЛМАТЫ'!V33+АСТАНА!V33+ШИМКЕНТ!V33</f>
        <v>22700</v>
      </c>
      <c r="W33" s="133">
        <f>Актобе!W32+АПОРТ!W33+'МЕГА АЛМАТЫ'!W33+АСТАНА!W33+ШИМКЕНТ!W33</f>
        <v>12600</v>
      </c>
      <c r="X33" s="133">
        <f>Актобе!X32+АПОРТ!X33+'МЕГА АЛМАТЫ'!X33+АСТАНА!X33+ШИМКЕНТ!X33</f>
        <v>18800</v>
      </c>
      <c r="Y33" s="133">
        <f>Актобе!Y32+АПОРТ!Y33+'МЕГА АЛМАТЫ'!Y33+АСТАНА!Y33+ШИМКЕНТ!Y33</f>
        <v>0</v>
      </c>
      <c r="Z33" s="133">
        <f>Актобе!Z32+АПОРТ!Z33+'МЕГА АЛМАТЫ'!Z33+АСТАНА!Z33+ШИМКЕНТ!Z33</f>
        <v>8775</v>
      </c>
      <c r="AA33" s="133">
        <f>Актобе!AA32+АПОРТ!AA33+'МЕГА АЛМАТЫ'!AA33+АСТАНА!AA33+ШИМКЕНТ!AA33</f>
        <v>9900</v>
      </c>
      <c r="AB33" s="133">
        <f>Актобе!AB32+АПОРТ!AB33+'МЕГА АЛМАТЫ'!AB33+АСТАНА!AB33+ШИМКЕНТ!AB33</f>
        <v>7410</v>
      </c>
      <c r="AC33" s="133">
        <f>Актобе!AC32+АПОРТ!AC33+'МЕГА АЛМАТЫ'!AC33+АСТАНА!AC33+ШИМКЕНТ!AC33</f>
        <v>11420</v>
      </c>
      <c r="AD33" s="133">
        <f>Актобе!AD32+АПОРТ!AD33+'МЕГА АЛМАТЫ'!AD33+АСТАНА!AD33+ШИМКЕНТ!AD33</f>
        <v>0</v>
      </c>
      <c r="AE33" s="133">
        <f>Актобе!AE32+АПОРТ!AE33+'МЕГА АЛМАТЫ'!AE33+АСТАНА!AE33+ШИМКЕНТ!AE33</f>
        <v>7600</v>
      </c>
      <c r="AF33" s="133">
        <f>Актобе!AF32+АПОРТ!AF33+'МЕГА АЛМАТЫ'!AF33+АСТАНА!AF33+ШИМКЕНТ!AF33</f>
        <v>6630</v>
      </c>
      <c r="AG33" s="133">
        <f>Актобе!AG32+АПОРТ!AG33+'МЕГА АЛМАТЫ'!AG33+АСТАНА!AG33+ШИМКЕНТ!AG33</f>
        <v>0</v>
      </c>
    </row>
    <row r="34" spans="1:33" ht="12.75">
      <c r="A34" s="50"/>
      <c r="B34" s="31" t="s">
        <v>17</v>
      </c>
      <c r="C34" s="55">
        <f>C33/C4</f>
        <v>0</v>
      </c>
      <c r="D34" s="55">
        <f aca="true" t="shared" si="6" ref="D34:AG34">D33/D4</f>
        <v>0</v>
      </c>
      <c r="E34" s="55">
        <f t="shared" si="6"/>
        <v>0</v>
      </c>
      <c r="F34" s="55">
        <f t="shared" si="6"/>
        <v>0.006957550246558187</v>
      </c>
      <c r="G34" s="55">
        <f t="shared" si="6"/>
        <v>0</v>
      </c>
      <c r="H34" s="55">
        <f t="shared" si="6"/>
        <v>0.001684278589064704</v>
      </c>
      <c r="I34" s="55">
        <f t="shared" si="6"/>
        <v>0.0037105078122185013</v>
      </c>
      <c r="J34" s="55">
        <f t="shared" si="6"/>
        <v>0.0027414988562289187</v>
      </c>
      <c r="K34" s="55">
        <f t="shared" si="6"/>
        <v>0.005873822125381665</v>
      </c>
      <c r="L34" s="55">
        <f t="shared" si="6"/>
        <v>0.009975502337796297</v>
      </c>
      <c r="M34" s="55">
        <f t="shared" si="6"/>
        <v>0.007696814790515068</v>
      </c>
      <c r="N34" s="55">
        <f t="shared" si="6"/>
        <v>0.009574842548947077</v>
      </c>
      <c r="O34" s="55">
        <f t="shared" si="6"/>
        <v>0.005017446827383254</v>
      </c>
      <c r="P34" s="55">
        <f t="shared" si="6"/>
        <v>0</v>
      </c>
      <c r="Q34" s="55">
        <f t="shared" si="6"/>
        <v>0.007191049258687422</v>
      </c>
      <c r="R34" s="55">
        <f t="shared" si="6"/>
        <v>0</v>
      </c>
      <c r="S34" s="55">
        <f t="shared" si="6"/>
        <v>0</v>
      </c>
      <c r="T34" s="55">
        <f t="shared" si="6"/>
        <v>0</v>
      </c>
      <c r="U34" s="55">
        <f t="shared" si="6"/>
        <v>0.006265337342062562</v>
      </c>
      <c r="V34" s="55">
        <f t="shared" si="6"/>
        <v>0.008267406532780814</v>
      </c>
      <c r="W34" s="55">
        <f t="shared" si="6"/>
        <v>0.005369793378021947</v>
      </c>
      <c r="X34" s="55">
        <f t="shared" si="6"/>
        <v>0.008601693984670684</v>
      </c>
      <c r="Y34" s="55">
        <f t="shared" si="6"/>
        <v>0</v>
      </c>
      <c r="Z34" s="55">
        <f t="shared" si="6"/>
        <v>0.00939055059125689</v>
      </c>
      <c r="AA34" s="55">
        <f t="shared" si="6"/>
        <v>0.008434425747660726</v>
      </c>
      <c r="AB34" s="55">
        <f t="shared" si="6"/>
        <v>0.003488914104912259</v>
      </c>
      <c r="AC34" s="55">
        <f t="shared" si="6"/>
        <v>0.006097434005421484</v>
      </c>
      <c r="AD34" s="55">
        <f t="shared" si="6"/>
        <v>0</v>
      </c>
      <c r="AE34" s="55">
        <f t="shared" si="6"/>
        <v>0.009909432997890334</v>
      </c>
      <c r="AF34" s="55">
        <f t="shared" si="6"/>
        <v>0.006359675627766171</v>
      </c>
      <c r="AG34" s="55">
        <f t="shared" si="6"/>
        <v>0</v>
      </c>
    </row>
    <row r="35" spans="1:46" ht="12.75">
      <c r="A35" s="53"/>
      <c r="B35" s="34" t="s">
        <v>18</v>
      </c>
      <c r="C35" s="142">
        <f>Актобе!C35+АПОРТ!C35+КАРАГАНДА!C35+КОСТАНАЙ!C35+'МЕГА АЛМАТЫ'!C35+АСТАНА!C35+ШИМКЕНТ!C35</f>
        <v>0</v>
      </c>
      <c r="D35" s="142">
        <f>Актобе!D35+АПОРТ!D35+КАРАГАНДА!D35+КОСТАНАЙ!D35+'МЕГА АЛМАТЫ'!D35+АСТАНА!D35+ШИМКЕНТ!D35</f>
        <v>0</v>
      </c>
      <c r="E35" s="142">
        <f>Актобе!E35+АПОРТ!E35+КАРАГАНДА!E35+КОСТАНАЙ!E35+'МЕГА АЛМАТЫ'!E35+АСТАНА!E35+ШИМКЕНТ!E35</f>
        <v>0</v>
      </c>
      <c r="F35" s="142">
        <f>Актобе!F35+АПОРТ!F35+КАРАГАНДА!F35+КОСТАНАЙ!F35+'МЕГА АЛМАТЫ'!F35+АСТАНА!F35+ШИМКЕНТ!F35</f>
        <v>2</v>
      </c>
      <c r="G35" s="142">
        <f>Актобе!G35+АПОРТ!G35+КАРАГАНДА!G35+КОСТАНАЙ!G35+'МЕГА АЛМАТЫ'!G35+АСТАНА!G35+ШИМКЕНТ!G35</f>
        <v>0</v>
      </c>
      <c r="H35" s="142">
        <f>Актобе!H35+АПОРТ!H35+КАРАГАНДА!H35+КОСТАНАЙ!H35+'МЕГА АЛМАТЫ'!H35+АСТАНА!H35+ШИМКЕНТ!H35</f>
        <v>1</v>
      </c>
      <c r="I35" s="142">
        <f>Актобе!I35+АПОРТ!I35+КАРАГАНДА!I35+КОСТАНАЙ!I35+'МЕГА АЛМАТЫ'!I35+АСТАНА!I35+ШИМКЕНТ!I35</f>
        <v>2</v>
      </c>
      <c r="J35" s="142">
        <f>Актобе!J35+АПОРТ!J35+КАРАГАНДА!J35+КОСТАНАЙ!J35+'МЕГА АЛМАТЫ'!J35+АСТАНА!J35+ШИМКЕНТ!J35</f>
        <v>1</v>
      </c>
      <c r="K35" s="142">
        <f>Актобе!K35+АПОРТ!K35+КАРАГАНДА!K35+КОСТАНАЙ!K35+'МЕГА АЛМАТЫ'!K35+АСТАНА!K35+ШИМКЕНТ!K35</f>
        <v>1</v>
      </c>
      <c r="L35" s="142">
        <f>Актобе!L35+АПОРТ!L35+КАРАГАНДА!L35+КОСТАНАЙ!L35+'МЕГА АЛМАТЫ'!L35+АСТАНА!L35+ШИМКЕНТ!L35</f>
        <v>2</v>
      </c>
      <c r="M35" s="142">
        <f>Актобе!M35+АПОРТ!M35+КАРАГАНДА!M35+КОСТАНАЙ!M35+'МЕГА АЛМАТЫ'!M35+АСТАНА!M35+ШИМКЕНТ!M35</f>
        <v>1</v>
      </c>
      <c r="N35" s="142">
        <f>Актобе!N35+АПОРТ!N35+КАРАГАНДА!N35+КОСТАНАЙ!N35+'МЕГА АЛМАТЫ'!N35+АСТАНА!N35+ШИМКЕНТ!N35</f>
        <v>3</v>
      </c>
      <c r="O35" s="142">
        <f>Актобе!O35+АПОРТ!O35+КАРАГАНДА!O35+КОСТАНАЙ!O35+'МЕГА АЛМАТЫ'!O35+АСТАНА!O35+ШИМКЕНТ!O35</f>
        <v>2</v>
      </c>
      <c r="P35" s="142">
        <f>Актобе!P35+АПОРТ!P35+КАРАГАНДА!P35+КОСТАНАЙ!P35+'МЕГА АЛМАТЫ'!P35+АСТАНА!P35+ШИМКЕНТ!P35</f>
        <v>0</v>
      </c>
      <c r="Q35" s="142">
        <f>Актобе!Q35+АПОРТ!Q35+КАРАГАНДА!Q35+КОСТАНАЙ!Q35+'МЕГА АЛМАТЫ'!Q35+АСТАНА!Q35+ШИМКЕНТ!Q35</f>
        <v>1</v>
      </c>
      <c r="R35" s="142">
        <f>Актобе!R35+АПОРТ!R35+КАРАГАНДА!R35+КОСТАНАЙ!R35+'МЕГА АЛМАТЫ'!R35+АСТАНА!R35+ШИМКЕНТ!R35</f>
        <v>0</v>
      </c>
      <c r="S35" s="142">
        <f>Актобе!S35+АПОРТ!S35+КАРАГАНДА!S35+КОСТАНАЙ!S35+'МЕГА АЛМАТЫ'!S35+АСТАНА!S35+ШИМКЕНТ!S35</f>
        <v>1</v>
      </c>
      <c r="T35" s="142">
        <f>Актобе!T35+АПОРТ!T35+КАРАГАНДА!T35+КОСТАНАЙ!T35+'МЕГА АЛМАТЫ'!T35+АСТАНА!T35+ШИМКЕНТ!T35</f>
        <v>0</v>
      </c>
      <c r="U35" s="142">
        <f>Актобе!U35+АПОРТ!U35+КАРАГАНДА!U35+КОСТАНАЙ!U35+'МЕГА АЛМАТЫ'!U35+АСТАНА!U35+ШИМКЕНТ!U35</f>
        <v>2</v>
      </c>
      <c r="V35" s="142">
        <f>Актобе!V35+АПОРТ!V35+КАРАГАНДА!V35+КОСТАНАЙ!V35+'МЕГА АЛМАТЫ'!V35+АСТАНА!V35+ШИМКЕНТ!V35</f>
        <v>3</v>
      </c>
      <c r="W35" s="142">
        <f>Актобе!W35+АПОРТ!W35+КАРАГАНДА!W35+КОСТАНАЙ!W35+'МЕГА АЛМАТЫ'!W35+АСТАНА!W35+ШИМКЕНТ!W35</f>
        <v>2</v>
      </c>
      <c r="X35" s="142">
        <f>Актобе!X35+АПОРТ!X35+КАРАГАНДА!X35+КОСТАНАЙ!X35+'МЕГА АЛМАТЫ'!X35+АСТАНА!X35+ШИМКЕНТ!X35</f>
        <v>2</v>
      </c>
      <c r="Y35" s="142">
        <f>Актобе!Y35+АПОРТ!Y35+КАРАГАНДА!Y35+КОСТАНАЙ!Y35+'МЕГА АЛМАТЫ'!Y35+АСТАНА!Y35+ШИМКЕНТ!Y35</f>
        <v>0</v>
      </c>
      <c r="Z35" s="142">
        <f>Актобе!Z35+АПОРТ!Z35+КАРАГАНДА!Z35+КОСТАНАЙ!Z35+'МЕГА АЛМАТЫ'!Z35+АСТАНА!Z35+ШИМКЕНТ!Z35</f>
        <v>1</v>
      </c>
      <c r="AA35" s="142">
        <f>Актобе!AA35+АПОРТ!AA35+КАРАГАНДА!AA35+КОСТАНАЙ!AA35+'МЕГА АЛМАТЫ'!AA35+АСТАНА!AA35+ШИМКЕНТ!AA35</f>
        <v>1</v>
      </c>
      <c r="AB35" s="142">
        <f>Актобе!AB35+АПОРТ!AB35+КАРАГАНДА!AB35+КОСТАНАЙ!AB35+'МЕГА АЛМАТЫ'!AB35+АСТАНА!AB35+ШИМКЕНТ!AB35</f>
        <v>1</v>
      </c>
      <c r="AC35" s="142">
        <f>Актобе!AC35+АПОРТ!AC35+КАРАГАНДА!AC35+КОСТАНАЙ!AC35+'МЕГА АЛМАТЫ'!AC35+АСТАНА!AC35+ШИМКЕНТ!AC35</f>
        <v>2</v>
      </c>
      <c r="AD35" s="142">
        <f>Актобе!AD35+АПОРТ!AD35+КАРАГАНДА!AD35+КОСТАНАЙ!AD35+'МЕГА АЛМАТЫ'!AD35+АСТАНА!AD35+ШИМКЕНТ!AD35</f>
        <v>0</v>
      </c>
      <c r="AE35" s="142">
        <f>Актобе!AE35+АПОРТ!AE35+КАРАГАНДА!AE35+КОСТАНАЙ!AE35+'МЕГА АЛМАТЫ'!AE35+АСТАНА!AE35+ШИМКЕНТ!AE35</f>
        <v>1</v>
      </c>
      <c r="AF35" s="142">
        <f>Актобе!AF35+АПОРТ!AF35+КАРАГАНДА!AF35+КОСТАНАЙ!AF35+'МЕГА АЛМАТЫ'!AF35+АСТАНА!AF35+ШИМКЕНТ!AF35</f>
        <v>1</v>
      </c>
      <c r="AG35" s="142">
        <f>Актобе!AG35+АПОРТ!AG35+КАРАГАНДА!AG35+КОСТАНАЙ!AG35+'МЕГА АЛМАТЫ'!AG35+АСТАНА!AG35+ШИМКЕНТ!AG35</f>
        <v>0</v>
      </c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</row>
    <row r="36" spans="1:30" ht="12.75">
      <c r="A36" s="53"/>
      <c r="B36" s="29">
        <f>SUM(C35:AG35)</f>
        <v>33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:15" ht="12.75">
      <c r="A37" s="49" t="s">
        <v>26</v>
      </c>
      <c r="B37" s="38">
        <f>SUM(C33:AG33)</f>
        <v>237512</v>
      </c>
      <c r="C37" s="19"/>
      <c r="D37" s="19"/>
      <c r="E37" s="19"/>
      <c r="F37" s="19"/>
      <c r="G37" s="19"/>
      <c r="H37" s="19"/>
      <c r="I37" s="19"/>
      <c r="J37" s="20"/>
      <c r="K37" s="20"/>
      <c r="L37" s="20"/>
      <c r="M37" s="20"/>
      <c r="N37" s="20"/>
      <c r="O37" s="20"/>
    </row>
    <row r="38" spans="1:2" ht="12.75">
      <c r="A38" s="48" t="s">
        <v>29</v>
      </c>
      <c r="B38" s="63">
        <f>B37/B12</f>
        <v>0.004236310016874109</v>
      </c>
    </row>
    <row r="39" spans="1:2" ht="12.75">
      <c r="A39" s="48"/>
      <c r="B39" s="47"/>
    </row>
    <row r="40" spans="1:2" ht="12.75">
      <c r="A40" s="48"/>
      <c r="B40" s="47"/>
    </row>
    <row r="41" ht="12.75">
      <c r="B41" s="28"/>
    </row>
    <row r="42" ht="12.75">
      <c r="B42" s="28"/>
    </row>
    <row r="43" spans="1:2" ht="12.75">
      <c r="A43" s="14" t="s">
        <v>12</v>
      </c>
      <c r="B43" s="41">
        <f>B11-B12</f>
        <v>-90774</v>
      </c>
    </row>
    <row r="44" spans="1:2" ht="12.75">
      <c r="A44" s="14" t="s">
        <v>13</v>
      </c>
      <c r="B44" s="58">
        <f>B43/B11</f>
        <v>-0.0016216882536846807</v>
      </c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spans="1:2" ht="12.75">
      <c r="A49" s="15" t="s">
        <v>14</v>
      </c>
      <c r="B49" s="42">
        <f>C3+D3+E3+F3+G3+H3+I3+J3+K3+L3+M3+N3+O3+P3+Q3+R3-C4-D4-E4-F4-G4-H4-I4-J4-K4-L4-M4-N4-O4-P4-Q4-R4+S3-S4+T3+U3+V3+W3+X3+Y3-T4-U4-V4-W4-X4-Y4+Z3+AA3+AB3+AC3-Z4-AA4-AB4-AC4+AD3+AE3+AF3-AE4-AD4-AF4+AG3-AG4</f>
        <v>-90774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4" sqref="C34:AG34"/>
    </sheetView>
  </sheetViews>
  <sheetFormatPr defaultColWidth="9.140625" defaultRowHeight="12.75"/>
  <cols>
    <col min="1" max="1" width="27.8515625" style="0" bestFit="1" customWidth="1"/>
    <col min="2" max="2" width="22.00390625" style="1" customWidth="1"/>
    <col min="3" max="3" width="12.00390625" style="1" bestFit="1" customWidth="1"/>
    <col min="4" max="4" width="7.8515625" style="1" bestFit="1" customWidth="1"/>
    <col min="5" max="5" width="8.28125" style="1" customWidth="1"/>
    <col min="6" max="6" width="12.00390625" style="1" bestFit="1" customWidth="1"/>
    <col min="7" max="7" width="11.140625" style="1" bestFit="1" customWidth="1"/>
    <col min="8" max="8" width="8.140625" style="1" bestFit="1" customWidth="1"/>
    <col min="9" max="9" width="12.00390625" style="1" bestFit="1" customWidth="1"/>
    <col min="25" max="25" width="10.28125" style="0" bestFit="1" customWidth="1"/>
  </cols>
  <sheetData>
    <row r="1" spans="1:33" s="8" customFormat="1" ht="12.75">
      <c r="A1" s="64" t="s">
        <v>31</v>
      </c>
      <c r="B1" s="3"/>
      <c r="C1" s="7" t="s">
        <v>2</v>
      </c>
      <c r="D1" s="7" t="s">
        <v>3</v>
      </c>
      <c r="E1" s="7" t="s">
        <v>4</v>
      </c>
      <c r="F1" s="7" t="s">
        <v>5</v>
      </c>
      <c r="G1" s="13" t="s">
        <v>6</v>
      </c>
      <c r="H1" s="13" t="s">
        <v>7</v>
      </c>
      <c r="I1" s="7" t="s">
        <v>8</v>
      </c>
      <c r="J1" s="13" t="s">
        <v>2</v>
      </c>
      <c r="K1" s="7" t="s">
        <v>3</v>
      </c>
      <c r="L1" s="7" t="s">
        <v>4</v>
      </c>
      <c r="M1" s="7" t="s">
        <v>5</v>
      </c>
      <c r="N1" s="13" t="s">
        <v>6</v>
      </c>
      <c r="O1" s="13" t="s">
        <v>7</v>
      </c>
      <c r="P1" s="7" t="s">
        <v>8</v>
      </c>
      <c r="Q1" s="7" t="s">
        <v>2</v>
      </c>
      <c r="R1" s="7" t="s">
        <v>3</v>
      </c>
      <c r="S1" s="7" t="s">
        <v>4</v>
      </c>
      <c r="T1" s="7" t="s">
        <v>5</v>
      </c>
      <c r="U1" s="13" t="s">
        <v>6</v>
      </c>
      <c r="V1" s="13" t="s">
        <v>7</v>
      </c>
      <c r="W1" s="7" t="s">
        <v>8</v>
      </c>
      <c r="X1" s="13" t="s">
        <v>2</v>
      </c>
      <c r="Y1" s="7" t="s">
        <v>3</v>
      </c>
      <c r="Z1" s="7" t="s">
        <v>4</v>
      </c>
      <c r="AA1" s="7" t="s">
        <v>5</v>
      </c>
      <c r="AB1" s="13" t="s">
        <v>6</v>
      </c>
      <c r="AC1" s="13" t="s">
        <v>7</v>
      </c>
      <c r="AD1" s="9" t="s">
        <v>8</v>
      </c>
      <c r="AE1" s="9" t="s">
        <v>2</v>
      </c>
      <c r="AF1" s="9" t="s">
        <v>3</v>
      </c>
      <c r="AG1" s="9" t="s">
        <v>4</v>
      </c>
    </row>
    <row r="2" spans="1:33" ht="12.75">
      <c r="A2" s="135" t="s">
        <v>55</v>
      </c>
      <c r="B2" s="2"/>
      <c r="C2" s="136">
        <v>40603</v>
      </c>
      <c r="D2" s="136">
        <v>40604</v>
      </c>
      <c r="E2" s="136">
        <v>40605</v>
      </c>
      <c r="F2" s="136">
        <v>40606</v>
      </c>
      <c r="G2" s="139">
        <v>40607</v>
      </c>
      <c r="H2" s="139">
        <v>40608</v>
      </c>
      <c r="I2" s="136">
        <v>40609</v>
      </c>
      <c r="J2" s="139">
        <v>40610</v>
      </c>
      <c r="K2" s="136">
        <v>40611</v>
      </c>
      <c r="L2" s="136">
        <v>40612</v>
      </c>
      <c r="M2" s="136">
        <v>40613</v>
      </c>
      <c r="N2" s="136">
        <v>40614</v>
      </c>
      <c r="O2" s="139">
        <v>40615</v>
      </c>
      <c r="P2" s="136">
        <v>40616</v>
      </c>
      <c r="Q2" s="136">
        <v>40617</v>
      </c>
      <c r="R2" s="136">
        <v>40618</v>
      </c>
      <c r="S2" s="136">
        <v>40619</v>
      </c>
      <c r="T2" s="136">
        <v>40620</v>
      </c>
      <c r="U2" s="139">
        <v>40621</v>
      </c>
      <c r="V2" s="139">
        <v>40622</v>
      </c>
      <c r="W2" s="136">
        <v>40623</v>
      </c>
      <c r="X2" s="139">
        <v>40624</v>
      </c>
      <c r="Y2" s="136">
        <v>40625</v>
      </c>
      <c r="Z2" s="136">
        <v>40626</v>
      </c>
      <c r="AA2" s="136">
        <v>40627</v>
      </c>
      <c r="AB2" s="139">
        <v>40628</v>
      </c>
      <c r="AC2" s="139">
        <v>40629</v>
      </c>
      <c r="AD2" s="136">
        <v>40630</v>
      </c>
      <c r="AE2" s="136">
        <v>40631</v>
      </c>
      <c r="AF2" s="136">
        <v>40632</v>
      </c>
      <c r="AG2" s="136">
        <v>40633</v>
      </c>
    </row>
    <row r="3" spans="1:33" s="11" customFormat="1" ht="12.75">
      <c r="A3" s="138">
        <f ca="1">TODAY()</f>
        <v>40681</v>
      </c>
      <c r="B3" s="12" t="s">
        <v>0</v>
      </c>
      <c r="C3" s="22">
        <v>60000</v>
      </c>
      <c r="D3" s="22">
        <v>65000</v>
      </c>
      <c r="E3" s="22">
        <v>70000</v>
      </c>
      <c r="F3" s="22">
        <v>85000</v>
      </c>
      <c r="G3" s="22">
        <v>200000</v>
      </c>
      <c r="H3" s="22">
        <v>140000</v>
      </c>
      <c r="I3" s="22">
        <v>150000</v>
      </c>
      <c r="J3" s="23">
        <v>100000</v>
      </c>
      <c r="K3" s="23">
        <v>65000</v>
      </c>
      <c r="L3" s="23">
        <v>75000</v>
      </c>
      <c r="M3" s="23">
        <v>85000</v>
      </c>
      <c r="N3" s="23">
        <v>195000</v>
      </c>
      <c r="O3" s="23">
        <v>120000</v>
      </c>
      <c r="P3" s="23">
        <v>58000</v>
      </c>
      <c r="Q3" s="23">
        <v>60000</v>
      </c>
      <c r="R3" s="23">
        <v>60000</v>
      </c>
      <c r="S3" s="23">
        <v>70000</v>
      </c>
      <c r="T3" s="23">
        <v>85000</v>
      </c>
      <c r="U3" s="23">
        <v>180000</v>
      </c>
      <c r="V3" s="23">
        <v>110000</v>
      </c>
      <c r="W3" s="23">
        <v>200000</v>
      </c>
      <c r="X3" s="23">
        <v>165000</v>
      </c>
      <c r="Y3" s="23">
        <v>60000</v>
      </c>
      <c r="Z3" s="23">
        <v>65000</v>
      </c>
      <c r="AA3" s="23">
        <v>75000</v>
      </c>
      <c r="AB3" s="23">
        <v>175000</v>
      </c>
      <c r="AC3" s="23">
        <v>100000</v>
      </c>
      <c r="AD3" s="23">
        <v>50000</v>
      </c>
      <c r="AE3" s="23">
        <v>55000</v>
      </c>
      <c r="AF3" s="23">
        <v>55000</v>
      </c>
      <c r="AG3" s="23">
        <v>60000</v>
      </c>
    </row>
    <row r="4" spans="2:33" ht="12.75">
      <c r="B4" s="4" t="s">
        <v>1</v>
      </c>
      <c r="C4" s="24">
        <f>C17+C25+C32</f>
        <v>69365</v>
      </c>
      <c r="D4" s="24">
        <f aca="true" t="shared" si="0" ref="D4:AG4">D17+D25+D32</f>
        <v>122254</v>
      </c>
      <c r="E4" s="24">
        <f t="shared" si="0"/>
        <v>148080</v>
      </c>
      <c r="F4" s="24">
        <f t="shared" si="0"/>
        <v>113584</v>
      </c>
      <c r="G4" s="24">
        <f t="shared" si="0"/>
        <v>182637</v>
      </c>
      <c r="H4" s="24">
        <f t="shared" si="0"/>
        <v>348286</v>
      </c>
      <c r="I4" s="24">
        <f t="shared" si="0"/>
        <v>351264</v>
      </c>
      <c r="J4" s="24">
        <f t="shared" si="0"/>
        <v>183726</v>
      </c>
      <c r="K4" s="24">
        <f t="shared" si="0"/>
        <v>190843</v>
      </c>
      <c r="L4" s="24">
        <f t="shared" si="0"/>
        <v>73173</v>
      </c>
      <c r="M4" s="24">
        <f t="shared" si="0"/>
        <v>100453</v>
      </c>
      <c r="N4" s="24">
        <f t="shared" si="0"/>
        <v>210313</v>
      </c>
      <c r="O4" s="24">
        <f t="shared" si="0"/>
        <v>124679</v>
      </c>
      <c r="P4" s="24">
        <f t="shared" si="0"/>
        <v>123675</v>
      </c>
      <c r="Q4" s="24">
        <f t="shared" si="0"/>
        <v>113312</v>
      </c>
      <c r="R4" s="24">
        <f t="shared" si="0"/>
        <v>90308</v>
      </c>
      <c r="S4" s="24">
        <f t="shared" si="0"/>
        <v>70396</v>
      </c>
      <c r="T4" s="24">
        <f t="shared" si="0"/>
        <v>134652</v>
      </c>
      <c r="U4" s="24">
        <f t="shared" si="0"/>
        <v>186939</v>
      </c>
      <c r="V4" s="24">
        <f t="shared" si="0"/>
        <v>223868</v>
      </c>
      <c r="W4" s="24">
        <f t="shared" si="0"/>
        <v>183384</v>
      </c>
      <c r="X4" s="24">
        <f>X17+X25+X32</f>
        <v>150919</v>
      </c>
      <c r="Y4" s="24">
        <f t="shared" si="0"/>
        <v>162481</v>
      </c>
      <c r="Z4" s="24">
        <f t="shared" si="0"/>
        <v>118401</v>
      </c>
      <c r="AA4" s="24">
        <f t="shared" si="0"/>
        <v>115276</v>
      </c>
      <c r="AB4" s="24">
        <f t="shared" si="0"/>
        <v>112572</v>
      </c>
      <c r="AC4" s="24">
        <f t="shared" si="0"/>
        <v>131640</v>
      </c>
      <c r="AD4" s="24">
        <f t="shared" si="0"/>
        <v>66562</v>
      </c>
      <c r="AE4" s="24">
        <f t="shared" si="0"/>
        <v>57147</v>
      </c>
      <c r="AF4" s="24">
        <f t="shared" si="0"/>
        <v>77970</v>
      </c>
      <c r="AG4" s="24">
        <f t="shared" si="0"/>
        <v>75756</v>
      </c>
    </row>
    <row r="5" spans="2:33" ht="12.75">
      <c r="B5" s="5"/>
      <c r="C5" s="65"/>
      <c r="D5" s="65"/>
      <c r="E5" s="65"/>
      <c r="F5" s="65"/>
      <c r="G5" s="65"/>
      <c r="H5" s="65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2:33" s="10" customFormat="1" ht="12.75">
      <c r="B6" s="16" t="s">
        <v>32</v>
      </c>
      <c r="C6" s="54">
        <f>C4/C3</f>
        <v>1.1560833333333334</v>
      </c>
      <c r="D6" s="54">
        <f>D4/D3</f>
        <v>1.8808307692307693</v>
      </c>
      <c r="E6" s="54">
        <f>E4/E3</f>
        <v>2.115428571428571</v>
      </c>
      <c r="F6" s="54">
        <f aca="true" t="shared" si="1" ref="F6:AG6">F4/F3</f>
        <v>1.3362823529411765</v>
      </c>
      <c r="G6" s="54">
        <f t="shared" si="1"/>
        <v>0.913185</v>
      </c>
      <c r="H6" s="54">
        <f t="shared" si="1"/>
        <v>2.487757142857143</v>
      </c>
      <c r="I6" s="54">
        <f t="shared" si="1"/>
        <v>2.34176</v>
      </c>
      <c r="J6" s="54">
        <f t="shared" si="1"/>
        <v>1.83726</v>
      </c>
      <c r="K6" s="54">
        <f t="shared" si="1"/>
        <v>2.9360461538461538</v>
      </c>
      <c r="L6" s="54">
        <f t="shared" si="1"/>
        <v>0.97564</v>
      </c>
      <c r="M6" s="54">
        <f t="shared" si="1"/>
        <v>1.1818</v>
      </c>
      <c r="N6" s="54">
        <f t="shared" si="1"/>
        <v>1.078528205128205</v>
      </c>
      <c r="O6" s="54">
        <f t="shared" si="1"/>
        <v>1.0389916666666668</v>
      </c>
      <c r="P6" s="54">
        <f t="shared" si="1"/>
        <v>2.1323275862068964</v>
      </c>
      <c r="Q6" s="54">
        <f t="shared" si="1"/>
        <v>1.8885333333333334</v>
      </c>
      <c r="R6" s="54">
        <f t="shared" si="1"/>
        <v>1.5051333333333334</v>
      </c>
      <c r="S6" s="54">
        <f t="shared" si="1"/>
        <v>1.0056571428571428</v>
      </c>
      <c r="T6" s="54">
        <f t="shared" si="1"/>
        <v>1.5841411764705882</v>
      </c>
      <c r="U6" s="54">
        <f t="shared" si="1"/>
        <v>1.03855</v>
      </c>
      <c r="V6" s="54">
        <f t="shared" si="1"/>
        <v>2.0351636363636363</v>
      </c>
      <c r="W6" s="54">
        <f t="shared" si="1"/>
        <v>0.91692</v>
      </c>
      <c r="X6" s="54">
        <f t="shared" si="1"/>
        <v>0.9146606060606061</v>
      </c>
      <c r="Y6" s="54">
        <f t="shared" si="1"/>
        <v>2.7080166666666665</v>
      </c>
      <c r="Z6" s="54">
        <f t="shared" si="1"/>
        <v>1.821553846153846</v>
      </c>
      <c r="AA6" s="54">
        <f t="shared" si="1"/>
        <v>1.5370133333333333</v>
      </c>
      <c r="AB6" s="54">
        <f t="shared" si="1"/>
        <v>0.6432685714285714</v>
      </c>
      <c r="AC6" s="54">
        <f t="shared" si="1"/>
        <v>1.3164</v>
      </c>
      <c r="AD6" s="54">
        <f t="shared" si="1"/>
        <v>1.33124</v>
      </c>
      <c r="AE6" s="109">
        <f t="shared" si="1"/>
        <v>1.0390363636363635</v>
      </c>
      <c r="AF6" s="109">
        <f t="shared" si="1"/>
        <v>1.4176363636363636</v>
      </c>
      <c r="AG6" s="109">
        <f t="shared" si="1"/>
        <v>1.2626</v>
      </c>
    </row>
    <row r="7" spans="2:30" s="10" customFormat="1" ht="12.75">
      <c r="B7" s="17"/>
      <c r="C7" s="67"/>
      <c r="D7" s="67"/>
      <c r="E7" s="67"/>
      <c r="F7" s="67"/>
      <c r="G7" s="67"/>
      <c r="H7" s="67"/>
      <c r="I7" s="67"/>
      <c r="J7" s="67"/>
      <c r="K7" s="67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2:30" s="10" customFormat="1" ht="12.75">
      <c r="B8" s="18"/>
      <c r="C8" s="69"/>
      <c r="D8" s="69"/>
      <c r="E8" s="69"/>
      <c r="F8" s="69"/>
      <c r="G8" s="69"/>
      <c r="H8" s="69"/>
      <c r="I8" s="69"/>
      <c r="J8" s="69"/>
      <c r="K8" s="69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2:33" ht="12.75">
      <c r="B9" s="21" t="s">
        <v>33</v>
      </c>
      <c r="C9" s="142">
        <f>C19+C27+C34</f>
        <v>25</v>
      </c>
      <c r="D9" s="142">
        <f aca="true" t="shared" si="2" ref="D9:AG9">D19+D27+D34</f>
        <v>44</v>
      </c>
      <c r="E9" s="142">
        <f t="shared" si="2"/>
        <v>50</v>
      </c>
      <c r="F9" s="142">
        <f t="shared" si="2"/>
        <v>40</v>
      </c>
      <c r="G9" s="142">
        <f t="shared" si="2"/>
        <v>61</v>
      </c>
      <c r="H9" s="142">
        <f t="shared" si="2"/>
        <v>140</v>
      </c>
      <c r="I9" s="142">
        <f t="shared" si="2"/>
        <v>115</v>
      </c>
      <c r="J9" s="142">
        <f t="shared" si="2"/>
        <v>80</v>
      </c>
      <c r="K9" s="142">
        <f t="shared" si="2"/>
        <v>58</v>
      </c>
      <c r="L9" s="142">
        <f t="shared" si="2"/>
        <v>30</v>
      </c>
      <c r="M9" s="142">
        <f t="shared" si="2"/>
        <v>36</v>
      </c>
      <c r="N9" s="142">
        <f t="shared" si="2"/>
        <v>77</v>
      </c>
      <c r="O9" s="142">
        <f t="shared" si="2"/>
        <v>52</v>
      </c>
      <c r="P9" s="142" t="e">
        <f>SUMPRODUCT(--SUBSTITUTE(AD8:AF8,"шт",))&amp;"шт"</f>
        <v>#VALUE!</v>
      </c>
      <c r="Q9" s="142">
        <f t="shared" si="2"/>
        <v>37</v>
      </c>
      <c r="R9" s="142">
        <f t="shared" si="2"/>
        <v>24</v>
      </c>
      <c r="S9" s="142">
        <f t="shared" si="2"/>
        <v>28</v>
      </c>
      <c r="T9" s="142">
        <f t="shared" si="2"/>
        <v>50</v>
      </c>
      <c r="U9" s="142">
        <f t="shared" si="2"/>
        <v>69</v>
      </c>
      <c r="V9" s="142">
        <f t="shared" si="2"/>
        <v>67</v>
      </c>
      <c r="W9" s="142">
        <f t="shared" si="2"/>
        <v>81</v>
      </c>
      <c r="X9" s="142">
        <f t="shared" si="2"/>
        <v>40</v>
      </c>
      <c r="Y9" s="142">
        <f t="shared" si="2"/>
        <v>69</v>
      </c>
      <c r="Z9" s="142">
        <f t="shared" si="2"/>
        <v>19</v>
      </c>
      <c r="AA9" s="142">
        <f t="shared" si="2"/>
        <v>36</v>
      </c>
      <c r="AB9" s="142">
        <f t="shared" si="2"/>
        <v>41</v>
      </c>
      <c r="AC9" s="142">
        <f t="shared" si="2"/>
        <v>40</v>
      </c>
      <c r="AD9" s="142">
        <f t="shared" si="2"/>
        <v>19</v>
      </c>
      <c r="AE9" s="142">
        <f t="shared" si="2"/>
        <v>23</v>
      </c>
      <c r="AF9" s="142">
        <f t="shared" si="2"/>
        <v>31</v>
      </c>
      <c r="AG9" s="142">
        <f t="shared" si="2"/>
        <v>38</v>
      </c>
    </row>
    <row r="10" spans="2:33" ht="12.75">
      <c r="B10" s="6"/>
      <c r="C10" s="65"/>
      <c r="D10" s="65"/>
      <c r="E10" s="65"/>
      <c r="F10" s="65"/>
      <c r="G10" s="65"/>
      <c r="H10" s="65"/>
      <c r="I10" s="6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1:33" ht="12.75">
      <c r="A11" s="71" t="s">
        <v>9</v>
      </c>
      <c r="B11" s="35">
        <f>C3+D3+E3+F3+G3+H3+I3+J3+K3+L3+M3+N3+O3+P3+Q3+R3+S3+T3+U3+V3+W3+X3+Y3+Z3+AA3+AB3+AC3+AD3+AE3+AF3+AG3</f>
        <v>3093000</v>
      </c>
      <c r="C11" s="65"/>
      <c r="D11" s="65"/>
      <c r="E11" s="65"/>
      <c r="F11" s="65"/>
      <c r="G11" s="65"/>
      <c r="H11" s="65"/>
      <c r="I11" s="6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3" ht="12.75">
      <c r="A12" s="71" t="s">
        <v>11</v>
      </c>
      <c r="B12" s="36">
        <f>SUM(C4:AG4)</f>
        <v>4413915</v>
      </c>
      <c r="C12" s="65"/>
      <c r="D12" s="65"/>
      <c r="E12" s="65"/>
      <c r="F12" s="65"/>
      <c r="G12" s="65"/>
      <c r="H12" s="65"/>
      <c r="I12" s="65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</row>
    <row r="13" spans="1:33" ht="12.75">
      <c r="A13" s="71" t="s">
        <v>10</v>
      </c>
      <c r="B13" s="56">
        <f>B12/B11</f>
        <v>1.427065955383123</v>
      </c>
      <c r="C13" s="65"/>
      <c r="D13" s="65"/>
      <c r="E13" s="65"/>
      <c r="F13" s="65"/>
      <c r="G13" s="65"/>
      <c r="H13" s="65"/>
      <c r="I13" s="6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</row>
    <row r="14" ht="12.75"/>
    <row r="15" ht="12.75"/>
    <row r="16" ht="12.75"/>
    <row r="17" spans="1:33" ht="12.75">
      <c r="A17" s="72" t="s">
        <v>34</v>
      </c>
      <c r="B17" s="73" t="s">
        <v>16</v>
      </c>
      <c r="C17" s="74">
        <v>69365</v>
      </c>
      <c r="D17" s="74">
        <v>96300</v>
      </c>
      <c r="E17" s="74">
        <v>144411</v>
      </c>
      <c r="F17" s="74">
        <v>113584</v>
      </c>
      <c r="G17" s="74">
        <v>148202</v>
      </c>
      <c r="H17" s="74">
        <v>345197</v>
      </c>
      <c r="I17" s="74">
        <v>281176</v>
      </c>
      <c r="J17" s="74">
        <v>161007</v>
      </c>
      <c r="K17" s="74">
        <v>158058</v>
      </c>
      <c r="L17" s="74">
        <v>71173</v>
      </c>
      <c r="M17" s="74">
        <v>91508</v>
      </c>
      <c r="N17" s="74">
        <v>180636</v>
      </c>
      <c r="O17" s="74">
        <v>114009</v>
      </c>
      <c r="P17" s="74">
        <v>102921</v>
      </c>
      <c r="Q17" s="74">
        <v>99830</v>
      </c>
      <c r="R17" s="74">
        <v>66645</v>
      </c>
      <c r="S17" s="74">
        <v>67191</v>
      </c>
      <c r="T17" s="74">
        <v>118515</v>
      </c>
      <c r="U17" s="74">
        <v>157039</v>
      </c>
      <c r="V17" s="74">
        <v>179160</v>
      </c>
      <c r="W17" s="74">
        <v>153918</v>
      </c>
      <c r="X17" s="74">
        <v>125317</v>
      </c>
      <c r="Y17" s="74">
        <v>143543</v>
      </c>
      <c r="Z17" s="74">
        <v>75404</v>
      </c>
      <c r="AA17" s="74">
        <v>115276</v>
      </c>
      <c r="AB17" s="74">
        <v>100579</v>
      </c>
      <c r="AC17" s="74">
        <v>108718</v>
      </c>
      <c r="AD17" s="74">
        <v>50243</v>
      </c>
      <c r="AE17" s="74">
        <v>57147</v>
      </c>
      <c r="AF17" s="74">
        <v>75080</v>
      </c>
      <c r="AG17" s="74">
        <v>71456</v>
      </c>
    </row>
    <row r="18" spans="2:33" ht="12.75">
      <c r="B18" s="75" t="s">
        <v>17</v>
      </c>
      <c r="C18" s="76">
        <f>C17/C4</f>
        <v>1</v>
      </c>
      <c r="D18" s="76">
        <f>D17/D4</f>
        <v>0.7877042877942644</v>
      </c>
      <c r="E18" s="76">
        <f>E17/E4</f>
        <v>0.9752228525121556</v>
      </c>
      <c r="F18" s="76">
        <f aca="true" t="shared" si="3" ref="F18:AG18">F17/F4</f>
        <v>1</v>
      </c>
      <c r="G18" s="76">
        <f t="shared" si="3"/>
        <v>0.8114566051785783</v>
      </c>
      <c r="H18" s="76">
        <f t="shared" si="3"/>
        <v>0.991130852230638</v>
      </c>
      <c r="I18" s="76">
        <f t="shared" si="3"/>
        <v>0.8004691627949349</v>
      </c>
      <c r="J18" s="76">
        <f t="shared" si="3"/>
        <v>0.8763430325593546</v>
      </c>
      <c r="K18" s="76">
        <f t="shared" si="3"/>
        <v>0.8282095754101539</v>
      </c>
      <c r="L18" s="76">
        <f t="shared" si="3"/>
        <v>0.9726675139737335</v>
      </c>
      <c r="M18" s="76">
        <f t="shared" si="3"/>
        <v>0.9109533811832399</v>
      </c>
      <c r="N18" s="76">
        <f t="shared" si="3"/>
        <v>0.8588912715809294</v>
      </c>
      <c r="O18" s="76">
        <f t="shared" si="3"/>
        <v>0.9144202311536025</v>
      </c>
      <c r="P18" s="76">
        <f t="shared" si="3"/>
        <v>0.8321892055791389</v>
      </c>
      <c r="Q18" s="76">
        <f t="shared" si="3"/>
        <v>0.8810187800056481</v>
      </c>
      <c r="R18" s="76">
        <f t="shared" si="3"/>
        <v>0.7379744873100943</v>
      </c>
      <c r="S18" s="76">
        <f t="shared" si="3"/>
        <v>0.9544718449911926</v>
      </c>
      <c r="T18" s="76">
        <f t="shared" si="3"/>
        <v>0.880157739951876</v>
      </c>
      <c r="U18" s="76">
        <f t="shared" si="3"/>
        <v>0.8400547772267959</v>
      </c>
      <c r="V18" s="76">
        <f t="shared" si="3"/>
        <v>0.8002930298211446</v>
      </c>
      <c r="W18" s="76">
        <f t="shared" si="3"/>
        <v>0.8393207695327837</v>
      </c>
      <c r="X18" s="76">
        <f t="shared" si="3"/>
        <v>0.8303593318270065</v>
      </c>
      <c r="Y18" s="76">
        <f t="shared" si="3"/>
        <v>0.8834448335497689</v>
      </c>
      <c r="Z18" s="76">
        <f t="shared" si="3"/>
        <v>0.6368527292843811</v>
      </c>
      <c r="AA18" s="76">
        <f t="shared" si="3"/>
        <v>1</v>
      </c>
      <c r="AB18" s="76">
        <f t="shared" si="3"/>
        <v>0.8934637387627474</v>
      </c>
      <c r="AC18" s="76">
        <f t="shared" si="3"/>
        <v>0.8258735946520814</v>
      </c>
      <c r="AD18" s="76">
        <f t="shared" si="3"/>
        <v>0.7548300832306721</v>
      </c>
      <c r="AE18" s="76">
        <f t="shared" si="3"/>
        <v>1</v>
      </c>
      <c r="AF18" s="76">
        <f t="shared" si="3"/>
        <v>0.9629344619725535</v>
      </c>
      <c r="AG18" s="76">
        <f t="shared" si="3"/>
        <v>0.9432388193674428</v>
      </c>
    </row>
    <row r="19" spans="2:33" ht="12.75">
      <c r="B19" s="77" t="s">
        <v>18</v>
      </c>
      <c r="C19" s="142">
        <v>25</v>
      </c>
      <c r="D19" s="142">
        <v>38</v>
      </c>
      <c r="E19" s="142">
        <v>49</v>
      </c>
      <c r="F19" s="142">
        <v>40</v>
      </c>
      <c r="G19" s="142">
        <v>55</v>
      </c>
      <c r="H19" s="142">
        <v>139</v>
      </c>
      <c r="I19" s="142">
        <v>102</v>
      </c>
      <c r="J19" s="142">
        <v>75</v>
      </c>
      <c r="K19" s="142">
        <v>52</v>
      </c>
      <c r="L19" s="142">
        <v>29</v>
      </c>
      <c r="M19" s="142">
        <v>34</v>
      </c>
      <c r="N19" s="142">
        <v>72</v>
      </c>
      <c r="O19" s="142">
        <v>48</v>
      </c>
      <c r="P19" s="142">
        <v>43</v>
      </c>
      <c r="Q19" s="142">
        <v>36</v>
      </c>
      <c r="R19" s="142">
        <v>21</v>
      </c>
      <c r="S19" s="142">
        <v>27</v>
      </c>
      <c r="T19" s="142">
        <v>46</v>
      </c>
      <c r="U19" s="142">
        <v>64</v>
      </c>
      <c r="V19" s="142">
        <v>63</v>
      </c>
      <c r="W19" s="142">
        <v>68</v>
      </c>
      <c r="X19" s="142">
        <v>36</v>
      </c>
      <c r="Y19" s="142">
        <v>64</v>
      </c>
      <c r="Z19" s="142">
        <v>16</v>
      </c>
      <c r="AA19" s="142">
        <v>36</v>
      </c>
      <c r="AB19" s="142">
        <v>39</v>
      </c>
      <c r="AC19" s="142">
        <v>37</v>
      </c>
      <c r="AD19" s="142">
        <v>17</v>
      </c>
      <c r="AE19" s="142">
        <v>23</v>
      </c>
      <c r="AF19" s="142">
        <v>29</v>
      </c>
      <c r="AG19" s="142">
        <v>36</v>
      </c>
    </row>
    <row r="20" spans="2:30" ht="12.75">
      <c r="B20" s="29" t="str">
        <f>SUMPRODUCT(--SUBSTITUTE(P19:R19,"шт",))&amp;"шт"</f>
        <v>100шт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78"/>
      <c r="AC20" s="78"/>
      <c r="AD20" s="78"/>
    </row>
    <row r="21" spans="1:30" ht="12.75">
      <c r="A21" s="71" t="s">
        <v>35</v>
      </c>
      <c r="B21" s="38">
        <f>C17+D17+E17+F17+G17+H17+I17+J17+K17+L17+M17+N17+O17+P17+Q17+R17+S17+T17+U17+V17+W17+X17+Y17+Z17+AA17+AB17+AC17+AD17</f>
        <v>3638925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2.75">
      <c r="A22" s="48" t="s">
        <v>27</v>
      </c>
      <c r="B22" s="62">
        <f>B21/B11</f>
        <v>1.1765033947623666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2.75">
      <c r="A23" s="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2.75">
      <c r="A24" s="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3" ht="12.75">
      <c r="A25" s="71" t="s">
        <v>36</v>
      </c>
      <c r="B25" s="79" t="s">
        <v>19</v>
      </c>
      <c r="C25" s="30"/>
      <c r="D25" s="30">
        <v>25954</v>
      </c>
      <c r="E25" s="30">
        <v>3669</v>
      </c>
      <c r="F25" s="30"/>
      <c r="G25" s="30">
        <v>34435</v>
      </c>
      <c r="H25" s="30">
        <v>3089</v>
      </c>
      <c r="I25" s="30">
        <v>70088</v>
      </c>
      <c r="J25" s="30">
        <v>22719</v>
      </c>
      <c r="K25" s="30">
        <v>32785</v>
      </c>
      <c r="L25" s="30">
        <v>2000</v>
      </c>
      <c r="M25" s="30">
        <v>8945</v>
      </c>
      <c r="N25" s="30">
        <v>22877</v>
      </c>
      <c r="O25" s="30">
        <v>10670</v>
      </c>
      <c r="P25" s="30">
        <v>20754</v>
      </c>
      <c r="Q25" s="30">
        <v>13482</v>
      </c>
      <c r="R25" s="30">
        <v>23663</v>
      </c>
      <c r="S25" s="30">
        <v>3205</v>
      </c>
      <c r="T25" s="30">
        <v>16137</v>
      </c>
      <c r="U25" s="30">
        <v>29900</v>
      </c>
      <c r="V25" s="30">
        <v>44708</v>
      </c>
      <c r="W25" s="30">
        <v>29466</v>
      </c>
      <c r="X25" s="30">
        <v>19602</v>
      </c>
      <c r="Y25" s="30">
        <v>18938</v>
      </c>
      <c r="Z25" s="30">
        <v>42997</v>
      </c>
      <c r="AA25" s="30"/>
      <c r="AB25" s="30">
        <v>11993</v>
      </c>
      <c r="AC25" s="30">
        <v>22922</v>
      </c>
      <c r="AD25" s="30">
        <v>16319</v>
      </c>
      <c r="AE25" s="30"/>
      <c r="AF25" s="30">
        <v>2890</v>
      </c>
      <c r="AG25" s="30">
        <v>4300</v>
      </c>
    </row>
    <row r="26" spans="2:33" ht="12.75">
      <c r="B26" s="75" t="s">
        <v>17</v>
      </c>
      <c r="C26" s="55">
        <f aca="true" t="shared" si="4" ref="C26:AG26">C25/C4</f>
        <v>0</v>
      </c>
      <c r="D26" s="55">
        <f t="shared" si="4"/>
        <v>0.2122957122057356</v>
      </c>
      <c r="E26" s="55">
        <f t="shared" si="4"/>
        <v>0.02477714748784441</v>
      </c>
      <c r="F26" s="55">
        <f t="shared" si="4"/>
        <v>0</v>
      </c>
      <c r="G26" s="55">
        <f t="shared" si="4"/>
        <v>0.18854339482142174</v>
      </c>
      <c r="H26" s="55">
        <f t="shared" si="4"/>
        <v>0.00886914776936196</v>
      </c>
      <c r="I26" s="55">
        <f t="shared" si="4"/>
        <v>0.19953083720506515</v>
      </c>
      <c r="J26" s="55">
        <f t="shared" si="4"/>
        <v>0.1236569674406453</v>
      </c>
      <c r="K26" s="55">
        <f t="shared" si="4"/>
        <v>0.1717904245898461</v>
      </c>
      <c r="L26" s="55">
        <f t="shared" si="4"/>
        <v>0.02733248602626652</v>
      </c>
      <c r="M26" s="55">
        <f t="shared" si="4"/>
        <v>0.08904661881676007</v>
      </c>
      <c r="N26" s="55">
        <f t="shared" si="4"/>
        <v>0.10877596724881486</v>
      </c>
      <c r="O26" s="55">
        <f t="shared" si="4"/>
        <v>0.08557976884639755</v>
      </c>
      <c r="P26" s="55">
        <f t="shared" si="4"/>
        <v>0.16781079442086114</v>
      </c>
      <c r="Q26" s="55">
        <f t="shared" si="4"/>
        <v>0.11898121999435188</v>
      </c>
      <c r="R26" s="55">
        <f t="shared" si="4"/>
        <v>0.26202551268990565</v>
      </c>
      <c r="S26" s="55">
        <f t="shared" si="4"/>
        <v>0.04552815500880732</v>
      </c>
      <c r="T26" s="55">
        <f t="shared" si="4"/>
        <v>0.11984226004812405</v>
      </c>
      <c r="U26" s="55">
        <f t="shared" si="4"/>
        <v>0.15994522277320408</v>
      </c>
      <c r="V26" s="55">
        <f t="shared" si="4"/>
        <v>0.1997069701788554</v>
      </c>
      <c r="W26" s="55">
        <f t="shared" si="4"/>
        <v>0.16067923046721633</v>
      </c>
      <c r="X26" s="55">
        <f t="shared" si="4"/>
        <v>0.12988424254070063</v>
      </c>
      <c r="Y26" s="55">
        <f t="shared" si="4"/>
        <v>0.1165551664502311</v>
      </c>
      <c r="Z26" s="55">
        <f t="shared" si="4"/>
        <v>0.363147270715619</v>
      </c>
      <c r="AA26" s="55">
        <f t="shared" si="4"/>
        <v>0</v>
      </c>
      <c r="AB26" s="55">
        <f t="shared" si="4"/>
        <v>0.1065362612372526</v>
      </c>
      <c r="AC26" s="55">
        <f t="shared" si="4"/>
        <v>0.17412640534791857</v>
      </c>
      <c r="AD26" s="55">
        <f t="shared" si="4"/>
        <v>0.24516991676932784</v>
      </c>
      <c r="AE26" s="55">
        <f t="shared" si="4"/>
        <v>0</v>
      </c>
      <c r="AF26" s="55">
        <f t="shared" si="4"/>
        <v>0.03706553802744646</v>
      </c>
      <c r="AG26" s="55">
        <f t="shared" si="4"/>
        <v>0.056761180632557154</v>
      </c>
    </row>
    <row r="27" spans="1:33" ht="12.75">
      <c r="A27" s="80"/>
      <c r="B27" s="77" t="s">
        <v>18</v>
      </c>
      <c r="C27" s="142"/>
      <c r="D27" s="142">
        <v>6</v>
      </c>
      <c r="E27" s="142">
        <v>1</v>
      </c>
      <c r="F27" s="142"/>
      <c r="G27" s="142">
        <v>6</v>
      </c>
      <c r="H27" s="142">
        <v>1</v>
      </c>
      <c r="I27" s="142">
        <v>13</v>
      </c>
      <c r="J27" s="142">
        <v>5</v>
      </c>
      <c r="K27" s="142">
        <v>6</v>
      </c>
      <c r="L27" s="142">
        <v>1</v>
      </c>
      <c r="M27" s="142">
        <v>2</v>
      </c>
      <c r="N27" s="142">
        <v>4</v>
      </c>
      <c r="O27" s="142">
        <v>4</v>
      </c>
      <c r="P27" s="142">
        <v>4</v>
      </c>
      <c r="Q27" s="142">
        <v>1</v>
      </c>
      <c r="R27" s="142">
        <v>3</v>
      </c>
      <c r="S27" s="142">
        <v>1</v>
      </c>
      <c r="T27" s="142">
        <v>4</v>
      </c>
      <c r="U27" s="142">
        <v>5</v>
      </c>
      <c r="V27" s="142">
        <v>4</v>
      </c>
      <c r="W27" s="142">
        <v>13</v>
      </c>
      <c r="X27" s="142">
        <v>3</v>
      </c>
      <c r="Y27" s="142">
        <v>5</v>
      </c>
      <c r="Z27" s="142">
        <v>3</v>
      </c>
      <c r="AA27" s="142"/>
      <c r="AB27" s="142">
        <v>2</v>
      </c>
      <c r="AC27" s="142">
        <v>3</v>
      </c>
      <c r="AD27" s="142">
        <v>2</v>
      </c>
      <c r="AE27" s="142"/>
      <c r="AF27" s="142">
        <v>2</v>
      </c>
      <c r="AG27" s="142">
        <v>2</v>
      </c>
    </row>
    <row r="28" spans="1:30" ht="12.75">
      <c r="A28" s="80"/>
      <c r="B28" s="29">
        <f>C27+D27+E27+F27+G27+H27+I27+J27+K27+L27+M27+N27+O27+P27+Q27+R27+S27+T27+U27+V27+W27+X27+Y27+Z27+AA27+AB27+AC27+AD27</f>
        <v>102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78"/>
      <c r="AD28" s="78"/>
    </row>
    <row r="29" spans="1:30" ht="12.75">
      <c r="A29" s="71" t="s">
        <v>37</v>
      </c>
      <c r="B29" s="38">
        <f>C25+D25+E25+F25+G25+H25+I25+J25+K25+L25+M25+N25+O25+P25+Q25+R25+S25+T25+U25+V25+W25+X25+Y25+Z25+AA25+AB25+AC25+AD25</f>
        <v>551317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2.75">
      <c r="A30" s="48" t="s">
        <v>28</v>
      </c>
      <c r="B30" s="62">
        <f>B29/B12</f>
        <v>0.12490430830679794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3:30" ht="12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3" ht="12.75">
      <c r="A32" s="71" t="s">
        <v>36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32">
        <v>6800</v>
      </c>
      <c r="O32" s="82"/>
      <c r="P32" s="82"/>
      <c r="Q32" s="82"/>
      <c r="R32" s="82"/>
      <c r="S32" s="82"/>
      <c r="T32" s="82"/>
      <c r="U32" s="82"/>
      <c r="V32" s="82"/>
      <c r="W32" s="82"/>
      <c r="X32" s="32">
        <v>6000</v>
      </c>
      <c r="Y32" s="82"/>
      <c r="Z32" s="82"/>
      <c r="AA32" s="82"/>
      <c r="AB32" s="82"/>
      <c r="AC32" s="82"/>
      <c r="AD32" s="32"/>
      <c r="AE32" s="32"/>
      <c r="AF32" s="32"/>
      <c r="AG32" s="32"/>
    </row>
    <row r="33" spans="2:33" ht="12.75">
      <c r="B33" s="75" t="s">
        <v>17</v>
      </c>
      <c r="C33" s="55">
        <f>C32/C4</f>
        <v>0</v>
      </c>
      <c r="D33" s="55">
        <f aca="true" t="shared" si="5" ref="D33:AG33">D32/D4</f>
        <v>0</v>
      </c>
      <c r="E33" s="55">
        <f t="shared" si="5"/>
        <v>0</v>
      </c>
      <c r="F33" s="55">
        <f t="shared" si="5"/>
        <v>0</v>
      </c>
      <c r="G33" s="55">
        <f t="shared" si="5"/>
        <v>0</v>
      </c>
      <c r="H33" s="55">
        <f t="shared" si="5"/>
        <v>0</v>
      </c>
      <c r="I33" s="55">
        <f t="shared" si="5"/>
        <v>0</v>
      </c>
      <c r="J33" s="55">
        <f t="shared" si="5"/>
        <v>0</v>
      </c>
      <c r="K33" s="55">
        <f t="shared" si="5"/>
        <v>0</v>
      </c>
      <c r="L33" s="55">
        <f t="shared" si="5"/>
        <v>0</v>
      </c>
      <c r="M33" s="55">
        <f t="shared" si="5"/>
        <v>0</v>
      </c>
      <c r="N33" s="55">
        <f t="shared" si="5"/>
        <v>0.03233276117025576</v>
      </c>
      <c r="O33" s="55">
        <f t="shared" si="5"/>
        <v>0</v>
      </c>
      <c r="P33" s="55">
        <f t="shared" si="5"/>
        <v>0</v>
      </c>
      <c r="Q33" s="55">
        <f t="shared" si="5"/>
        <v>0</v>
      </c>
      <c r="R33" s="55">
        <f t="shared" si="5"/>
        <v>0</v>
      </c>
      <c r="S33" s="55">
        <f t="shared" si="5"/>
        <v>0</v>
      </c>
      <c r="T33" s="55">
        <f t="shared" si="5"/>
        <v>0</v>
      </c>
      <c r="U33" s="55">
        <f t="shared" si="5"/>
        <v>0</v>
      </c>
      <c r="V33" s="55">
        <f t="shared" si="5"/>
        <v>0</v>
      </c>
      <c r="W33" s="55">
        <f t="shared" si="5"/>
        <v>0</v>
      </c>
      <c r="X33" s="55">
        <f t="shared" si="5"/>
        <v>0.03975642563229282</v>
      </c>
      <c r="Y33" s="55">
        <f t="shared" si="5"/>
        <v>0</v>
      </c>
      <c r="Z33" s="55">
        <f t="shared" si="5"/>
        <v>0</v>
      </c>
      <c r="AA33" s="55">
        <f t="shared" si="5"/>
        <v>0</v>
      </c>
      <c r="AB33" s="55">
        <f t="shared" si="5"/>
        <v>0</v>
      </c>
      <c r="AC33" s="55">
        <f t="shared" si="5"/>
        <v>0</v>
      </c>
      <c r="AD33" s="55">
        <f t="shared" si="5"/>
        <v>0</v>
      </c>
      <c r="AE33" s="55">
        <f t="shared" si="5"/>
        <v>0</v>
      </c>
      <c r="AF33" s="55">
        <f t="shared" si="5"/>
        <v>0</v>
      </c>
      <c r="AG33" s="55">
        <f t="shared" si="5"/>
        <v>0</v>
      </c>
    </row>
    <row r="34" spans="1:33" ht="12.75">
      <c r="A34" s="80"/>
      <c r="B34" s="77" t="s">
        <v>18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>
        <v>1</v>
      </c>
      <c r="O34" s="142"/>
      <c r="P34" s="142"/>
      <c r="Q34" s="142"/>
      <c r="R34" s="142"/>
      <c r="S34" s="142"/>
      <c r="T34" s="142"/>
      <c r="U34" s="142"/>
      <c r="V34" s="142"/>
      <c r="W34" s="142"/>
      <c r="X34" s="142">
        <v>1</v>
      </c>
      <c r="Y34" s="142"/>
      <c r="Z34" s="142"/>
      <c r="AA34" s="142"/>
      <c r="AB34" s="142"/>
      <c r="AC34" s="142"/>
      <c r="AD34" s="142"/>
      <c r="AE34" s="142"/>
      <c r="AF34" s="142"/>
      <c r="AG34" s="142"/>
    </row>
    <row r="35" spans="1:30" ht="12.75">
      <c r="A35" s="80"/>
      <c r="B35" s="29">
        <f>C34+D34+E34+F34+G34+H34+I34+J34+K34+L34+M34+N34+O34+P34+Q34+R34+S34+T34+U34+V34+W34+X34+Y34+Z34+AA34+AB34+AC34+AD34</f>
        <v>2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84"/>
      <c r="AC35" s="84"/>
      <c r="AD35" s="84"/>
    </row>
    <row r="36" spans="1:2" ht="12.75">
      <c r="A36" s="71" t="s">
        <v>38</v>
      </c>
      <c r="B36" s="38">
        <f>C32+D32+E32+F32+G32+H32+I32+J32+K32+L32+M32+N32+O32+P32+Q32+R32+S32+T32+U32+V32+W32+X32+Y32+Z32+AA32+AB32+AC32+AD32</f>
        <v>12800</v>
      </c>
    </row>
    <row r="37" spans="1:2" ht="12.75">
      <c r="A37" s="48" t="s">
        <v>29</v>
      </c>
      <c r="B37" s="141">
        <f>B36*100/B11</f>
        <v>0.41383769802780473</v>
      </c>
    </row>
    <row r="40" spans="1:2" ht="12.75">
      <c r="A40" s="14" t="s">
        <v>12</v>
      </c>
      <c r="B40" s="36">
        <f>B11-B12</f>
        <v>-1320915</v>
      </c>
    </row>
    <row r="41" spans="1:2" ht="12.75">
      <c r="A41" s="14" t="s">
        <v>13</v>
      </c>
      <c r="B41" s="85">
        <f>B40/B11</f>
        <v>-0.4270659553831232</v>
      </c>
    </row>
    <row r="42" ht="12.75">
      <c r="B42" s="28"/>
    </row>
    <row r="43" ht="12.75">
      <c r="B43" s="28"/>
    </row>
    <row r="44" ht="12.75">
      <c r="B44" s="28"/>
    </row>
    <row r="45" spans="1:2" ht="12.75">
      <c r="A45" s="86" t="s">
        <v>39</v>
      </c>
      <c r="B45" s="87">
        <f>C3-C4+D3+E3+F3+G3+H3+I3+J3+K3-D4-E4-F4-G4-H4-I4-J4-K4+L3+M3+N3+O3-L4-M4-N4-O4+P3-P4+Q3+R3-Q4-R4+S3-S4+T3+U3+V3+W3+X3+Y3-T4-U4-V4-W4-X4-Y4+Z3+AA3+AB3+AC3-Z4-AA4-AB4-AC4+AD3+AE3+AF3-AD4-AE4-AF4+AG3-AG4</f>
        <v>-1320915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21" sqref="P21"/>
    </sheetView>
  </sheetViews>
  <sheetFormatPr defaultColWidth="9.140625" defaultRowHeight="12.75"/>
  <cols>
    <col min="1" max="1" width="27.8515625" style="0" bestFit="1" customWidth="1"/>
    <col min="2" max="2" width="22.00390625" style="1" customWidth="1"/>
    <col min="3" max="3" width="12.00390625" style="1" bestFit="1" customWidth="1"/>
    <col min="4" max="4" width="7.8515625" style="1" bestFit="1" customWidth="1"/>
    <col min="5" max="5" width="8.28125" style="1" customWidth="1"/>
    <col min="6" max="6" width="12.00390625" style="1" bestFit="1" customWidth="1"/>
    <col min="7" max="7" width="11.140625" style="1" bestFit="1" customWidth="1"/>
    <col min="8" max="8" width="8.140625" style="1" bestFit="1" customWidth="1"/>
    <col min="9" max="9" width="12.00390625" style="1" bestFit="1" customWidth="1"/>
    <col min="25" max="25" width="10.28125" style="0" bestFit="1" customWidth="1"/>
  </cols>
  <sheetData>
    <row r="1" spans="1:33" s="8" customFormat="1" ht="12.75">
      <c r="A1" s="64" t="s">
        <v>31</v>
      </c>
      <c r="B1" s="3"/>
      <c r="C1" s="7" t="s">
        <v>2</v>
      </c>
      <c r="D1" s="7" t="s">
        <v>3</v>
      </c>
      <c r="E1" s="7" t="s">
        <v>4</v>
      </c>
      <c r="F1" s="7" t="s">
        <v>5</v>
      </c>
      <c r="G1" s="13" t="s">
        <v>6</v>
      </c>
      <c r="H1" s="13" t="s">
        <v>7</v>
      </c>
      <c r="I1" s="7" t="s">
        <v>8</v>
      </c>
      <c r="J1" s="13" t="s">
        <v>2</v>
      </c>
      <c r="K1" s="7" t="s">
        <v>3</v>
      </c>
      <c r="L1" s="7" t="s">
        <v>4</v>
      </c>
      <c r="M1" s="7" t="s">
        <v>5</v>
      </c>
      <c r="N1" s="13" t="s">
        <v>6</v>
      </c>
      <c r="O1" s="13" t="s">
        <v>7</v>
      </c>
      <c r="P1" s="7" t="s">
        <v>8</v>
      </c>
      <c r="Q1" s="7" t="s">
        <v>2</v>
      </c>
      <c r="R1" s="7" t="s">
        <v>3</v>
      </c>
      <c r="S1" s="7" t="s">
        <v>4</v>
      </c>
      <c r="T1" s="7" t="s">
        <v>5</v>
      </c>
      <c r="U1" s="13" t="s">
        <v>6</v>
      </c>
      <c r="V1" s="13" t="s">
        <v>7</v>
      </c>
      <c r="W1" s="7" t="s">
        <v>8</v>
      </c>
      <c r="X1" s="13" t="s">
        <v>2</v>
      </c>
      <c r="Y1" s="7" t="s">
        <v>3</v>
      </c>
      <c r="Z1" s="7" t="s">
        <v>4</v>
      </c>
      <c r="AA1" s="7" t="s">
        <v>5</v>
      </c>
      <c r="AB1" s="13" t="s">
        <v>6</v>
      </c>
      <c r="AC1" s="13" t="s">
        <v>7</v>
      </c>
      <c r="AD1" s="9" t="s">
        <v>8</v>
      </c>
      <c r="AE1" s="9" t="s">
        <v>2</v>
      </c>
      <c r="AF1" s="9" t="s">
        <v>3</v>
      </c>
      <c r="AG1" s="9" t="s">
        <v>4</v>
      </c>
    </row>
    <row r="2" spans="1:33" ht="12.75">
      <c r="A2" s="134" t="s">
        <v>56</v>
      </c>
      <c r="B2" s="2"/>
      <c r="C2" s="136">
        <v>40603</v>
      </c>
      <c r="D2" s="136">
        <v>40604</v>
      </c>
      <c r="E2" s="136">
        <v>40605</v>
      </c>
      <c r="F2" s="136">
        <v>40606</v>
      </c>
      <c r="G2" s="139">
        <v>40607</v>
      </c>
      <c r="H2" s="139">
        <v>40608</v>
      </c>
      <c r="I2" s="136">
        <v>40609</v>
      </c>
      <c r="J2" s="139">
        <v>40610</v>
      </c>
      <c r="K2" s="136">
        <v>40611</v>
      </c>
      <c r="L2" s="136">
        <v>40612</v>
      </c>
      <c r="M2" s="136">
        <v>40613</v>
      </c>
      <c r="N2" s="139">
        <v>40614</v>
      </c>
      <c r="O2" s="139">
        <v>40615</v>
      </c>
      <c r="P2" s="136">
        <v>40616</v>
      </c>
      <c r="Q2" s="136">
        <v>40617</v>
      </c>
      <c r="R2" s="136">
        <v>40618</v>
      </c>
      <c r="S2" s="136">
        <v>40619</v>
      </c>
      <c r="T2" s="136">
        <v>40620</v>
      </c>
      <c r="U2" s="139">
        <v>40621</v>
      </c>
      <c r="V2" s="139">
        <v>40622</v>
      </c>
      <c r="W2" s="136">
        <v>40623</v>
      </c>
      <c r="X2" s="139">
        <v>40624</v>
      </c>
      <c r="Y2" s="136">
        <v>40625</v>
      </c>
      <c r="Z2" s="136">
        <v>40626</v>
      </c>
      <c r="AA2" s="136">
        <v>40627</v>
      </c>
      <c r="AB2" s="139">
        <v>40628</v>
      </c>
      <c r="AC2" s="139">
        <v>40629</v>
      </c>
      <c r="AD2" s="136">
        <v>40630</v>
      </c>
      <c r="AE2" s="136">
        <v>40631</v>
      </c>
      <c r="AF2" s="136">
        <v>40632</v>
      </c>
      <c r="AG2" s="136">
        <v>40633</v>
      </c>
    </row>
    <row r="3" spans="1:33" s="11" customFormat="1" ht="12.75">
      <c r="A3" s="138">
        <f ca="1">TODAY()</f>
        <v>40681</v>
      </c>
      <c r="B3" s="12" t="s">
        <v>0</v>
      </c>
      <c r="C3" s="22">
        <v>130000</v>
      </c>
      <c r="D3" s="22">
        <v>140000</v>
      </c>
      <c r="E3" s="22">
        <v>180000</v>
      </c>
      <c r="F3" s="22">
        <v>250000</v>
      </c>
      <c r="G3" s="22">
        <v>500000</v>
      </c>
      <c r="H3" s="22">
        <v>480000</v>
      </c>
      <c r="I3" s="22">
        <v>300000</v>
      </c>
      <c r="J3" s="23">
        <v>300000</v>
      </c>
      <c r="K3" s="23">
        <v>195000</v>
      </c>
      <c r="L3" s="23">
        <v>200000</v>
      </c>
      <c r="M3" s="23">
        <v>220000</v>
      </c>
      <c r="N3" s="23">
        <v>400000</v>
      </c>
      <c r="O3" s="23">
        <v>320000</v>
      </c>
      <c r="P3" s="23">
        <v>150000</v>
      </c>
      <c r="Q3" s="23">
        <v>160000</v>
      </c>
      <c r="R3" s="23">
        <v>165000</v>
      </c>
      <c r="S3" s="23">
        <v>180000</v>
      </c>
      <c r="T3" s="23">
        <v>210000</v>
      </c>
      <c r="U3" s="23">
        <v>380000</v>
      </c>
      <c r="V3" s="23">
        <v>280000</v>
      </c>
      <c r="W3" s="23">
        <v>400000</v>
      </c>
      <c r="X3" s="23">
        <v>300000</v>
      </c>
      <c r="Y3" s="23">
        <v>160000</v>
      </c>
      <c r="Z3" s="23">
        <v>170000</v>
      </c>
      <c r="AA3" s="23">
        <v>200000</v>
      </c>
      <c r="AB3" s="23">
        <v>300000</v>
      </c>
      <c r="AC3" s="23">
        <v>260000</v>
      </c>
      <c r="AD3" s="23">
        <v>130000</v>
      </c>
      <c r="AE3" s="23">
        <v>130000</v>
      </c>
      <c r="AF3" s="23">
        <v>130000</v>
      </c>
      <c r="AG3" s="23">
        <v>130000</v>
      </c>
    </row>
    <row r="4" spans="2:33" ht="12.75">
      <c r="B4" s="4" t="s">
        <v>1</v>
      </c>
      <c r="C4" s="24">
        <f>C17+C25+C33</f>
        <v>119506</v>
      </c>
      <c r="D4" s="24">
        <f aca="true" t="shared" si="0" ref="D4:AG4">D17+D25+D33</f>
        <v>88824</v>
      </c>
      <c r="E4" s="24">
        <f t="shared" si="0"/>
        <v>240205</v>
      </c>
      <c r="F4" s="24">
        <f t="shared" si="0"/>
        <v>181220</v>
      </c>
      <c r="G4" s="24">
        <f t="shared" si="0"/>
        <v>280335</v>
      </c>
      <c r="H4" s="24">
        <f t="shared" si="0"/>
        <v>641184</v>
      </c>
      <c r="I4" s="24">
        <f t="shared" si="0"/>
        <v>779858</v>
      </c>
      <c r="J4" s="24">
        <f t="shared" si="0"/>
        <v>570337</v>
      </c>
      <c r="K4" s="24">
        <f t="shared" si="0"/>
        <v>131635</v>
      </c>
      <c r="L4" s="24">
        <f t="shared" si="0"/>
        <v>149048</v>
      </c>
      <c r="M4" s="24">
        <f t="shared" si="0"/>
        <v>97675</v>
      </c>
      <c r="N4" s="24">
        <f t="shared" si="0"/>
        <v>310984</v>
      </c>
      <c r="O4" s="24">
        <f t="shared" si="0"/>
        <v>400717</v>
      </c>
      <c r="P4" s="24">
        <f t="shared" si="0"/>
        <v>73887</v>
      </c>
      <c r="Q4" s="24">
        <f t="shared" si="0"/>
        <v>80221</v>
      </c>
      <c r="R4" s="24">
        <f t="shared" si="0"/>
        <v>114291</v>
      </c>
      <c r="S4" s="24">
        <f t="shared" si="0"/>
        <v>107458</v>
      </c>
      <c r="T4" s="24">
        <f t="shared" si="0"/>
        <v>152241</v>
      </c>
      <c r="U4" s="24">
        <f t="shared" si="0"/>
        <v>327473</v>
      </c>
      <c r="V4" s="24">
        <f t="shared" si="0"/>
        <v>281465</v>
      </c>
      <c r="W4" s="24">
        <f t="shared" si="0"/>
        <v>377504</v>
      </c>
      <c r="X4" s="24">
        <f t="shared" si="0"/>
        <v>317387</v>
      </c>
      <c r="Y4" s="24">
        <f t="shared" si="0"/>
        <v>225853</v>
      </c>
      <c r="Z4" s="24">
        <f t="shared" si="0"/>
        <v>101205</v>
      </c>
      <c r="AA4" s="24">
        <f t="shared" si="0"/>
        <v>124065</v>
      </c>
      <c r="AB4" s="24">
        <f t="shared" si="0"/>
        <v>194593</v>
      </c>
      <c r="AC4" s="24">
        <f t="shared" si="0"/>
        <v>253843</v>
      </c>
      <c r="AD4" s="24">
        <f t="shared" si="0"/>
        <v>56339</v>
      </c>
      <c r="AE4" s="24">
        <f t="shared" si="0"/>
        <v>56942</v>
      </c>
      <c r="AF4" s="24">
        <f t="shared" si="0"/>
        <v>139845</v>
      </c>
      <c r="AG4" s="24">
        <f t="shared" si="0"/>
        <v>75552</v>
      </c>
    </row>
    <row r="5" spans="2:33" ht="12.75">
      <c r="B5" s="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2:33" s="10" customFormat="1" ht="12.75">
      <c r="B6" s="88" t="s">
        <v>30</v>
      </c>
      <c r="C6" s="89">
        <f>C4/C3</f>
        <v>0.9192769230769231</v>
      </c>
      <c r="D6" s="89">
        <f>D4/D3</f>
        <v>0.6344571428571428</v>
      </c>
      <c r="E6" s="89">
        <f>E4/E3</f>
        <v>1.3344722222222223</v>
      </c>
      <c r="F6" s="89">
        <f aca="true" t="shared" si="1" ref="F6:AG6">F4/F3</f>
        <v>0.72488</v>
      </c>
      <c r="G6" s="89">
        <f t="shared" si="1"/>
        <v>0.56067</v>
      </c>
      <c r="H6" s="89">
        <f t="shared" si="1"/>
        <v>1.3358</v>
      </c>
      <c r="I6" s="89">
        <f t="shared" si="1"/>
        <v>2.5995266666666668</v>
      </c>
      <c r="J6" s="89">
        <f t="shared" si="1"/>
        <v>1.9011233333333333</v>
      </c>
      <c r="K6" s="89">
        <f t="shared" si="1"/>
        <v>0.6750512820512821</v>
      </c>
      <c r="L6" s="89">
        <f t="shared" si="1"/>
        <v>0.74524</v>
      </c>
      <c r="M6" s="89">
        <f t="shared" si="1"/>
        <v>0.4439772727272727</v>
      </c>
      <c r="N6" s="89">
        <f t="shared" si="1"/>
        <v>0.77746</v>
      </c>
      <c r="O6" s="89">
        <f t="shared" si="1"/>
        <v>1.252240625</v>
      </c>
      <c r="P6" s="89">
        <f t="shared" si="1"/>
        <v>0.49258</v>
      </c>
      <c r="Q6" s="89">
        <f t="shared" si="1"/>
        <v>0.50138125</v>
      </c>
      <c r="R6" s="89">
        <f t="shared" si="1"/>
        <v>0.6926727272727272</v>
      </c>
      <c r="S6" s="89">
        <f t="shared" si="1"/>
        <v>0.5969888888888889</v>
      </c>
      <c r="T6" s="89">
        <f t="shared" si="1"/>
        <v>0.7249571428571429</v>
      </c>
      <c r="U6" s="89">
        <f t="shared" si="1"/>
        <v>0.8617710526315789</v>
      </c>
      <c r="V6" s="89">
        <f t="shared" si="1"/>
        <v>1.005232142857143</v>
      </c>
      <c r="W6" s="89">
        <f t="shared" si="1"/>
        <v>0.94376</v>
      </c>
      <c r="X6" s="89">
        <f t="shared" si="1"/>
        <v>1.0579566666666667</v>
      </c>
      <c r="Y6" s="89">
        <f t="shared" si="1"/>
        <v>1.41158125</v>
      </c>
      <c r="Z6" s="89">
        <f t="shared" si="1"/>
        <v>0.5953235294117647</v>
      </c>
      <c r="AA6" s="89">
        <f t="shared" si="1"/>
        <v>0.620325</v>
      </c>
      <c r="AB6" s="89">
        <f t="shared" si="1"/>
        <v>0.6486433333333333</v>
      </c>
      <c r="AC6" s="89">
        <f t="shared" si="1"/>
        <v>0.9763192307692308</v>
      </c>
      <c r="AD6" s="89">
        <f t="shared" si="1"/>
        <v>0.4333769230769231</v>
      </c>
      <c r="AE6" s="89">
        <f t="shared" si="1"/>
        <v>0.43801538461538464</v>
      </c>
      <c r="AF6" s="89">
        <f t="shared" si="1"/>
        <v>1.0757307692307692</v>
      </c>
      <c r="AG6" s="89">
        <f t="shared" si="1"/>
        <v>0.5811692307692308</v>
      </c>
    </row>
    <row r="7" spans="2:30" s="10" customFormat="1" ht="12.75">
      <c r="B7" s="1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2:30" s="10" customFormat="1" ht="12.75">
      <c r="B8" s="1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2:33" ht="12.75">
      <c r="B9" s="21" t="s">
        <v>33</v>
      </c>
      <c r="C9" s="90">
        <f>C19+C27+C35</f>
        <v>44</v>
      </c>
      <c r="D9" s="90">
        <f aca="true" t="shared" si="2" ref="D9:AG9">D19+D27+D35</f>
        <v>43</v>
      </c>
      <c r="E9" s="90">
        <f t="shared" si="2"/>
        <v>89</v>
      </c>
      <c r="F9" s="90">
        <f t="shared" si="2"/>
        <v>63</v>
      </c>
      <c r="G9" s="90">
        <f t="shared" si="2"/>
        <v>110</v>
      </c>
      <c r="H9" s="90">
        <f t="shared" si="2"/>
        <v>232</v>
      </c>
      <c r="I9" s="90">
        <f t="shared" si="2"/>
        <v>290</v>
      </c>
      <c r="J9" s="90">
        <f t="shared" si="2"/>
        <v>197</v>
      </c>
      <c r="K9" s="90">
        <f t="shared" si="2"/>
        <v>50</v>
      </c>
      <c r="L9" s="90">
        <f t="shared" si="2"/>
        <v>58</v>
      </c>
      <c r="M9" s="90">
        <f t="shared" si="2"/>
        <v>33</v>
      </c>
      <c r="N9" s="90">
        <f t="shared" si="2"/>
        <v>99</v>
      </c>
      <c r="O9" s="90">
        <f t="shared" si="2"/>
        <v>158</v>
      </c>
      <c r="P9" s="90">
        <f t="shared" si="2"/>
        <v>33</v>
      </c>
      <c r="Q9" s="90">
        <f t="shared" si="2"/>
        <v>26</v>
      </c>
      <c r="R9" s="90">
        <f t="shared" si="2"/>
        <v>52</v>
      </c>
      <c r="S9" s="90">
        <f t="shared" si="2"/>
        <v>43</v>
      </c>
      <c r="T9" s="90">
        <f t="shared" si="2"/>
        <v>67</v>
      </c>
      <c r="U9" s="90">
        <f t="shared" si="2"/>
        <v>119</v>
      </c>
      <c r="V9" s="90">
        <f t="shared" si="2"/>
        <v>111</v>
      </c>
      <c r="W9" s="90">
        <f t="shared" si="2"/>
        <v>133</v>
      </c>
      <c r="X9" s="90">
        <f t="shared" si="2"/>
        <v>124</v>
      </c>
      <c r="Y9" s="90">
        <f t="shared" si="2"/>
        <v>64</v>
      </c>
      <c r="Z9" s="90">
        <f t="shared" si="2"/>
        <v>42</v>
      </c>
      <c r="AA9" s="90">
        <f t="shared" si="2"/>
        <v>48</v>
      </c>
      <c r="AB9" s="90">
        <f t="shared" si="2"/>
        <v>73</v>
      </c>
      <c r="AC9" s="90">
        <f t="shared" si="2"/>
        <v>98</v>
      </c>
      <c r="AD9" s="90">
        <f t="shared" si="2"/>
        <v>33</v>
      </c>
      <c r="AE9" s="90">
        <f t="shared" si="2"/>
        <v>21</v>
      </c>
      <c r="AF9" s="90">
        <f t="shared" si="2"/>
        <v>42</v>
      </c>
      <c r="AG9" s="90">
        <f t="shared" si="2"/>
        <v>32</v>
      </c>
    </row>
    <row r="10" spans="2:33" ht="12.75">
      <c r="B10" s="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2.75">
      <c r="A11" s="71" t="s">
        <v>9</v>
      </c>
      <c r="B11" s="91">
        <f>C3+D3+E3+F3+G3+H3+I3+J3+K3+L3+M3+N3+O3+P3+Q3+R3+S3+T3+U3+V3+W3+X3+Y3+Z3+AA3+AB3+AC3+AD3+AE3+AF3+AG3</f>
        <v>7450000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2.75">
      <c r="A12" s="71" t="s">
        <v>11</v>
      </c>
      <c r="B12" s="35">
        <f>SUM(C4:AG4)</f>
        <v>7051692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2.75">
      <c r="A13" s="71" t="s">
        <v>10</v>
      </c>
      <c r="B13" s="92">
        <f>B12/B11</f>
        <v>0.9465358389261745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2:30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2:30" ht="12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2:30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3" ht="12.75">
      <c r="A17" s="72" t="s">
        <v>34</v>
      </c>
      <c r="B17" s="93" t="s">
        <v>16</v>
      </c>
      <c r="C17" s="93">
        <v>118006</v>
      </c>
      <c r="D17" s="93">
        <v>85357</v>
      </c>
      <c r="E17" s="93">
        <v>234004</v>
      </c>
      <c r="F17" s="93">
        <v>150879</v>
      </c>
      <c r="G17" s="93">
        <v>235082</v>
      </c>
      <c r="H17" s="93">
        <v>566523</v>
      </c>
      <c r="I17" s="93">
        <v>737599</v>
      </c>
      <c r="J17" s="93">
        <v>475811</v>
      </c>
      <c r="K17" s="93">
        <v>92276</v>
      </c>
      <c r="L17" s="93">
        <v>138459</v>
      </c>
      <c r="M17" s="93">
        <v>93089</v>
      </c>
      <c r="N17" s="93">
        <v>220739</v>
      </c>
      <c r="O17" s="93">
        <v>361131</v>
      </c>
      <c r="P17" s="93">
        <v>73887</v>
      </c>
      <c r="Q17" s="93">
        <v>80221</v>
      </c>
      <c r="R17" s="93">
        <v>114291</v>
      </c>
      <c r="S17" s="94">
        <v>102753</v>
      </c>
      <c r="T17" s="94">
        <v>154287</v>
      </c>
      <c r="U17" s="94">
        <v>292230</v>
      </c>
      <c r="V17" s="94">
        <v>254711</v>
      </c>
      <c r="W17" s="94">
        <v>350173</v>
      </c>
      <c r="X17" s="94">
        <v>270022</v>
      </c>
      <c r="Y17" s="94">
        <v>163812</v>
      </c>
      <c r="Z17" s="94">
        <v>87328</v>
      </c>
      <c r="AA17" s="94">
        <v>113458</v>
      </c>
      <c r="AB17" s="94">
        <v>183726</v>
      </c>
      <c r="AC17" s="94">
        <v>201040</v>
      </c>
      <c r="AD17" s="94">
        <v>53666</v>
      </c>
      <c r="AE17" s="94">
        <v>32217</v>
      </c>
      <c r="AF17" s="94">
        <v>96027</v>
      </c>
      <c r="AG17" s="94">
        <v>70084</v>
      </c>
    </row>
    <row r="18" spans="2:33" ht="12.75">
      <c r="B18" s="31" t="s">
        <v>17</v>
      </c>
      <c r="C18" s="76">
        <f aca="true" t="shared" si="3" ref="C18:AG18">C17/C4</f>
        <v>0.9874483289541948</v>
      </c>
      <c r="D18" s="76">
        <f t="shared" si="3"/>
        <v>0.9609677564622174</v>
      </c>
      <c r="E18" s="76">
        <f t="shared" si="3"/>
        <v>0.9741845506962803</v>
      </c>
      <c r="F18" s="76">
        <f t="shared" si="3"/>
        <v>0.832573667365633</v>
      </c>
      <c r="G18" s="76">
        <f t="shared" si="3"/>
        <v>0.8385752760090606</v>
      </c>
      <c r="H18" s="76">
        <f t="shared" si="3"/>
        <v>0.8835576059290313</v>
      </c>
      <c r="I18" s="76">
        <f t="shared" si="3"/>
        <v>0.9458119298641547</v>
      </c>
      <c r="J18" s="76">
        <f t="shared" si="3"/>
        <v>0.8342629007060738</v>
      </c>
      <c r="K18" s="76">
        <f t="shared" si="3"/>
        <v>0.7009989744368899</v>
      </c>
      <c r="L18" s="76">
        <f t="shared" si="3"/>
        <v>0.9289557726370028</v>
      </c>
      <c r="M18" s="76">
        <f t="shared" si="3"/>
        <v>0.9530483747120553</v>
      </c>
      <c r="N18" s="76">
        <f t="shared" si="3"/>
        <v>0.7098082216448435</v>
      </c>
      <c r="O18" s="76">
        <f t="shared" si="3"/>
        <v>0.9012120773513477</v>
      </c>
      <c r="P18" s="76">
        <f t="shared" si="3"/>
        <v>1</v>
      </c>
      <c r="Q18" s="76">
        <f t="shared" si="3"/>
        <v>1</v>
      </c>
      <c r="R18" s="76">
        <f t="shared" si="3"/>
        <v>1</v>
      </c>
      <c r="S18" s="76">
        <f t="shared" si="3"/>
        <v>0.9562154516183067</v>
      </c>
      <c r="T18" s="76">
        <f t="shared" si="3"/>
        <v>1.013439218081857</v>
      </c>
      <c r="U18" s="76">
        <f t="shared" si="3"/>
        <v>0.8923789136814333</v>
      </c>
      <c r="V18" s="76">
        <f t="shared" si="3"/>
        <v>0.9049473291528254</v>
      </c>
      <c r="W18" s="76">
        <f t="shared" si="3"/>
        <v>0.9276007671441892</v>
      </c>
      <c r="X18" s="76">
        <f t="shared" si="3"/>
        <v>0.8507657843578974</v>
      </c>
      <c r="Y18" s="76">
        <f t="shared" si="3"/>
        <v>0.7253036266952398</v>
      </c>
      <c r="Z18" s="76">
        <f t="shared" si="3"/>
        <v>0.8628822686626155</v>
      </c>
      <c r="AA18" s="76">
        <f t="shared" si="3"/>
        <v>0.9145044936122194</v>
      </c>
      <c r="AB18" s="76">
        <f t="shared" si="3"/>
        <v>0.9441552368276351</v>
      </c>
      <c r="AC18" s="76">
        <f t="shared" si="3"/>
        <v>0.7919855973968162</v>
      </c>
      <c r="AD18" s="76">
        <f t="shared" si="3"/>
        <v>0.9525550684250697</v>
      </c>
      <c r="AE18" s="76">
        <f t="shared" si="3"/>
        <v>0.5657862386287802</v>
      </c>
      <c r="AF18" s="76">
        <f t="shared" si="3"/>
        <v>0.6866673817440738</v>
      </c>
      <c r="AG18" s="76">
        <f t="shared" si="3"/>
        <v>0.9276260059296908</v>
      </c>
    </row>
    <row r="19" spans="2:33" ht="12.75">
      <c r="B19" s="29" t="s">
        <v>18</v>
      </c>
      <c r="C19" s="29">
        <v>43</v>
      </c>
      <c r="D19" s="29">
        <v>40</v>
      </c>
      <c r="E19" s="29">
        <v>87</v>
      </c>
      <c r="F19" s="29">
        <v>56</v>
      </c>
      <c r="G19" s="29">
        <v>100</v>
      </c>
      <c r="H19" s="29">
        <v>221</v>
      </c>
      <c r="I19" s="29">
        <v>278</v>
      </c>
      <c r="J19" s="29">
        <v>184</v>
      </c>
      <c r="K19" s="29">
        <v>41</v>
      </c>
      <c r="L19" s="29">
        <v>55</v>
      </c>
      <c r="M19" s="29">
        <v>33</v>
      </c>
      <c r="N19" s="29">
        <v>85</v>
      </c>
      <c r="O19" s="29">
        <v>143</v>
      </c>
      <c r="P19" s="29">
        <v>33</v>
      </c>
      <c r="Q19" s="29">
        <v>26</v>
      </c>
      <c r="R19" s="29">
        <v>52</v>
      </c>
      <c r="S19" s="29">
        <v>41</v>
      </c>
      <c r="T19" s="29">
        <v>66</v>
      </c>
      <c r="U19" s="29">
        <v>109</v>
      </c>
      <c r="V19" s="29">
        <v>104</v>
      </c>
      <c r="W19" s="29">
        <v>126</v>
      </c>
      <c r="X19" s="29">
        <v>112</v>
      </c>
      <c r="Y19" s="29">
        <v>56</v>
      </c>
      <c r="Z19" s="29">
        <v>37</v>
      </c>
      <c r="AA19" s="29">
        <v>46</v>
      </c>
      <c r="AB19" s="29">
        <v>70</v>
      </c>
      <c r="AC19" s="29">
        <v>84</v>
      </c>
      <c r="AD19" s="29">
        <v>29</v>
      </c>
      <c r="AE19" s="29">
        <v>15</v>
      </c>
      <c r="AF19" s="29">
        <v>34</v>
      </c>
      <c r="AG19" s="29">
        <v>29</v>
      </c>
    </row>
    <row r="20" spans="2:30" ht="12.75">
      <c r="B20" s="29">
        <f>C19+D19+E19+F19+G19+H19+I19+J19+K19+L19+M19+N19+O19+P19+Q19+R19+S19+T19+U19+V19+W19+X19+Y19+Z19+AA19+AB19+AC19+AD19</f>
        <v>2357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78"/>
      <c r="Y20" s="78"/>
      <c r="Z20" s="78"/>
      <c r="AA20" s="78"/>
      <c r="AB20" s="78"/>
      <c r="AC20" s="78"/>
      <c r="AD20" s="78"/>
    </row>
    <row r="21" spans="1:30" ht="12.75">
      <c r="A21" s="71" t="s">
        <v>35</v>
      </c>
      <c r="B21" s="38">
        <f>C17+D17+E17+F17+G17+H17+I17+J17+K17+L17+M17+N17+O17+P17+Q17+R17+S17+T17+U17+V17+W17+X17+Y17+Z17+AA17+AB17+AC17+AD17</f>
        <v>6004560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2.75">
      <c r="A22" s="48" t="s">
        <v>27</v>
      </c>
      <c r="B22" s="62">
        <f>B21/B12</f>
        <v>0.8515062767914424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2.75">
      <c r="A23" s="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2.75">
      <c r="A24" s="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3" ht="12.75">
      <c r="A25" s="71" t="s">
        <v>40</v>
      </c>
      <c r="B25" s="30" t="s">
        <v>19</v>
      </c>
      <c r="C25" s="30">
        <v>1500</v>
      </c>
      <c r="D25" s="30">
        <v>3467</v>
      </c>
      <c r="E25" s="30">
        <v>6201</v>
      </c>
      <c r="F25" s="30">
        <v>30341</v>
      </c>
      <c r="G25" s="30">
        <v>45253</v>
      </c>
      <c r="H25" s="30">
        <v>74661</v>
      </c>
      <c r="I25" s="30">
        <v>42259</v>
      </c>
      <c r="J25" s="30">
        <v>94526</v>
      </c>
      <c r="K25" s="30">
        <v>39359</v>
      </c>
      <c r="L25" s="30">
        <v>10589</v>
      </c>
      <c r="M25" s="95">
        <v>4586</v>
      </c>
      <c r="N25" s="30">
        <v>90245</v>
      </c>
      <c r="O25" s="30">
        <v>39586</v>
      </c>
      <c r="P25" s="30"/>
      <c r="Q25" s="30"/>
      <c r="R25" s="30"/>
      <c r="S25" s="30">
        <v>4705</v>
      </c>
      <c r="T25" s="30">
        <v>-2046</v>
      </c>
      <c r="U25" s="30">
        <v>35243</v>
      </c>
      <c r="V25" s="30">
        <v>26754</v>
      </c>
      <c r="W25" s="30">
        <v>27331</v>
      </c>
      <c r="X25" s="30">
        <v>47365</v>
      </c>
      <c r="Y25" s="30">
        <v>62041</v>
      </c>
      <c r="Z25" s="30">
        <v>13877</v>
      </c>
      <c r="AA25" s="30">
        <v>10607</v>
      </c>
      <c r="AB25" s="30">
        <v>10867</v>
      </c>
      <c r="AC25" s="30">
        <v>52803</v>
      </c>
      <c r="AD25" s="30">
        <v>2673</v>
      </c>
      <c r="AE25" s="30">
        <v>24725</v>
      </c>
      <c r="AF25" s="30">
        <v>43818</v>
      </c>
      <c r="AG25" s="30">
        <v>5468</v>
      </c>
    </row>
    <row r="26" spans="2:33" ht="12.75">
      <c r="B26" s="31" t="s">
        <v>17</v>
      </c>
      <c r="C26" s="55">
        <f aca="true" t="shared" si="4" ref="C26:AG26">C25/C4</f>
        <v>0.012551671045805231</v>
      </c>
      <c r="D26" s="55">
        <f t="shared" si="4"/>
        <v>0.039032243537782584</v>
      </c>
      <c r="E26" s="55">
        <f t="shared" si="4"/>
        <v>0.02581544930371974</v>
      </c>
      <c r="F26" s="55">
        <f t="shared" si="4"/>
        <v>0.16742633263436707</v>
      </c>
      <c r="G26" s="55">
        <f t="shared" si="4"/>
        <v>0.1614247239909394</v>
      </c>
      <c r="H26" s="55">
        <f t="shared" si="4"/>
        <v>0.11644239407096871</v>
      </c>
      <c r="I26" s="55">
        <f t="shared" si="4"/>
        <v>0.05418807013584524</v>
      </c>
      <c r="J26" s="55">
        <f t="shared" si="4"/>
        <v>0.16573709929392622</v>
      </c>
      <c r="K26" s="55">
        <f t="shared" si="4"/>
        <v>0.2990010255631101</v>
      </c>
      <c r="L26" s="55">
        <f t="shared" si="4"/>
        <v>0.07104422736299716</v>
      </c>
      <c r="M26" s="55">
        <f t="shared" si="4"/>
        <v>0.046951625287944714</v>
      </c>
      <c r="N26" s="55">
        <f t="shared" si="4"/>
        <v>0.2901917783551565</v>
      </c>
      <c r="O26" s="55">
        <f t="shared" si="4"/>
        <v>0.09878792264865228</v>
      </c>
      <c r="P26" s="55">
        <f t="shared" si="4"/>
        <v>0</v>
      </c>
      <c r="Q26" s="55">
        <f t="shared" si="4"/>
        <v>0</v>
      </c>
      <c r="R26" s="55">
        <f t="shared" si="4"/>
        <v>0</v>
      </c>
      <c r="S26" s="55">
        <f t="shared" si="4"/>
        <v>0.043784548381693315</v>
      </c>
      <c r="T26" s="55">
        <f t="shared" si="4"/>
        <v>-0.013439218081857055</v>
      </c>
      <c r="U26" s="55">
        <f t="shared" si="4"/>
        <v>0.10762108631856672</v>
      </c>
      <c r="V26" s="55">
        <f t="shared" si="4"/>
        <v>0.0950526708471746</v>
      </c>
      <c r="W26" s="55">
        <f t="shared" si="4"/>
        <v>0.0723992328558108</v>
      </c>
      <c r="X26" s="55">
        <f t="shared" si="4"/>
        <v>0.14923421564210254</v>
      </c>
      <c r="Y26" s="55">
        <f t="shared" si="4"/>
        <v>0.27469637330476016</v>
      </c>
      <c r="Z26" s="55">
        <f t="shared" si="4"/>
        <v>0.13711773133738453</v>
      </c>
      <c r="AA26" s="55">
        <f t="shared" si="4"/>
        <v>0.0854955063877806</v>
      </c>
      <c r="AB26" s="55">
        <f t="shared" si="4"/>
        <v>0.055844763172364885</v>
      </c>
      <c r="AC26" s="55">
        <f t="shared" si="4"/>
        <v>0.20801440260318385</v>
      </c>
      <c r="AD26" s="55">
        <f t="shared" si="4"/>
        <v>0.047444931574930335</v>
      </c>
      <c r="AE26" s="55">
        <f t="shared" si="4"/>
        <v>0.43421376137121986</v>
      </c>
      <c r="AF26" s="55">
        <f t="shared" si="4"/>
        <v>0.3133326182559262</v>
      </c>
      <c r="AG26" s="55">
        <f t="shared" si="4"/>
        <v>0.07237399407030919</v>
      </c>
    </row>
    <row r="27" spans="1:33" ht="12.75">
      <c r="A27" s="80"/>
      <c r="B27" s="29" t="s">
        <v>18</v>
      </c>
      <c r="C27" s="29">
        <v>1</v>
      </c>
      <c r="D27" s="29">
        <v>3</v>
      </c>
      <c r="E27" s="29">
        <v>2</v>
      </c>
      <c r="F27" s="29">
        <v>7</v>
      </c>
      <c r="G27" s="29">
        <v>10</v>
      </c>
      <c r="H27" s="29">
        <v>11</v>
      </c>
      <c r="I27" s="29">
        <v>12</v>
      </c>
      <c r="J27" s="29">
        <v>13</v>
      </c>
      <c r="K27" s="29">
        <v>9</v>
      </c>
      <c r="L27" s="29">
        <v>3</v>
      </c>
      <c r="M27" s="31"/>
      <c r="N27" s="29">
        <v>14</v>
      </c>
      <c r="O27" s="29">
        <v>15</v>
      </c>
      <c r="P27" s="29"/>
      <c r="Q27" s="29"/>
      <c r="R27" s="29"/>
      <c r="S27" s="29">
        <v>2</v>
      </c>
      <c r="T27" s="29">
        <v>1</v>
      </c>
      <c r="U27" s="29">
        <v>10</v>
      </c>
      <c r="V27" s="29">
        <v>7</v>
      </c>
      <c r="W27" s="29">
        <v>7</v>
      </c>
      <c r="X27" s="29">
        <v>12</v>
      </c>
      <c r="Y27" s="29">
        <v>8</v>
      </c>
      <c r="Z27" s="29">
        <v>5</v>
      </c>
      <c r="AA27" s="29">
        <v>2</v>
      </c>
      <c r="AB27" s="29">
        <v>3</v>
      </c>
      <c r="AC27" s="29">
        <v>14</v>
      </c>
      <c r="AD27" s="29">
        <v>4</v>
      </c>
      <c r="AE27" s="29">
        <v>6</v>
      </c>
      <c r="AF27" s="29">
        <v>8</v>
      </c>
      <c r="AG27" s="29">
        <v>3</v>
      </c>
    </row>
    <row r="28" spans="1:30" ht="12.75">
      <c r="A28" s="80"/>
      <c r="B28" s="29">
        <f>C27+D27+E27+F27+G27+H27+I27+J27+K27+L27+M27+N27+O27+P27+Q27+R27+S27+T27+U27+V27+W27+X27+Y27+Z27+AA27+AB27+AC27+AD27</f>
        <v>175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78"/>
      <c r="Y28" s="78"/>
      <c r="Z28" s="78"/>
      <c r="AA28" s="78"/>
      <c r="AB28" s="78"/>
      <c r="AC28" s="78"/>
      <c r="AD28" s="78"/>
    </row>
    <row r="29" spans="1:30" ht="12.75">
      <c r="A29" s="71" t="s">
        <v>37</v>
      </c>
      <c r="B29" s="38">
        <f>C25+D25+E25+F25+G25+H25+I25+J25+K25+L25+M25+N25+O25+P25+Q25+R25+S25+T25+U25+V25+W25+X25+Y25+Z25+AA25+AB25+AC25+AD25</f>
        <v>774793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2.75">
      <c r="A30" s="48" t="s">
        <v>28</v>
      </c>
      <c r="B30" s="62">
        <f>B29/B12</f>
        <v>0.10987334670884662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2:30" ht="12.7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2:30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3" ht="12.75">
      <c r="A33" s="71" t="s">
        <v>40</v>
      </c>
      <c r="B33" s="33" t="s">
        <v>20</v>
      </c>
      <c r="C33" s="3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32"/>
      <c r="AB33" s="82"/>
      <c r="AC33" s="82"/>
      <c r="AD33" s="82"/>
      <c r="AE33" s="82"/>
      <c r="AF33" s="82"/>
      <c r="AG33" s="82"/>
    </row>
    <row r="34" spans="2:33" ht="12.75">
      <c r="B34" s="31" t="s">
        <v>17</v>
      </c>
      <c r="C34" s="55">
        <f>C33/C4</f>
        <v>0</v>
      </c>
      <c r="D34" s="55">
        <f aca="true" t="shared" si="5" ref="D34:AG34">D33/D4</f>
        <v>0</v>
      </c>
      <c r="E34" s="55">
        <f t="shared" si="5"/>
        <v>0</v>
      </c>
      <c r="F34" s="55">
        <f t="shared" si="5"/>
        <v>0</v>
      </c>
      <c r="G34" s="55">
        <f t="shared" si="5"/>
        <v>0</v>
      </c>
      <c r="H34" s="55">
        <f t="shared" si="5"/>
        <v>0</v>
      </c>
      <c r="I34" s="55">
        <f t="shared" si="5"/>
        <v>0</v>
      </c>
      <c r="J34" s="55">
        <f t="shared" si="5"/>
        <v>0</v>
      </c>
      <c r="K34" s="55">
        <f t="shared" si="5"/>
        <v>0</v>
      </c>
      <c r="L34" s="55">
        <f t="shared" si="5"/>
        <v>0</v>
      </c>
      <c r="M34" s="55">
        <f t="shared" si="5"/>
        <v>0</v>
      </c>
      <c r="N34" s="55">
        <f t="shared" si="5"/>
        <v>0</v>
      </c>
      <c r="O34" s="55">
        <f t="shared" si="5"/>
        <v>0</v>
      </c>
      <c r="P34" s="55">
        <f t="shared" si="5"/>
        <v>0</v>
      </c>
      <c r="Q34" s="55">
        <f t="shared" si="5"/>
        <v>0</v>
      </c>
      <c r="R34" s="55">
        <f t="shared" si="5"/>
        <v>0</v>
      </c>
      <c r="S34" s="55">
        <f t="shared" si="5"/>
        <v>0</v>
      </c>
      <c r="T34" s="55">
        <f t="shared" si="5"/>
        <v>0</v>
      </c>
      <c r="U34" s="55">
        <f t="shared" si="5"/>
        <v>0</v>
      </c>
      <c r="V34" s="55">
        <f t="shared" si="5"/>
        <v>0</v>
      </c>
      <c r="W34" s="55">
        <f t="shared" si="5"/>
        <v>0</v>
      </c>
      <c r="X34" s="55">
        <f t="shared" si="5"/>
        <v>0</v>
      </c>
      <c r="Y34" s="55">
        <f t="shared" si="5"/>
        <v>0</v>
      </c>
      <c r="Z34" s="55">
        <f t="shared" si="5"/>
        <v>0</v>
      </c>
      <c r="AA34" s="55">
        <f t="shared" si="5"/>
        <v>0</v>
      </c>
      <c r="AB34" s="55">
        <f t="shared" si="5"/>
        <v>0</v>
      </c>
      <c r="AC34" s="55">
        <f t="shared" si="5"/>
        <v>0</v>
      </c>
      <c r="AD34" s="55">
        <f t="shared" si="5"/>
        <v>0</v>
      </c>
      <c r="AE34" s="55">
        <f t="shared" si="5"/>
        <v>0</v>
      </c>
      <c r="AF34" s="55">
        <f t="shared" si="5"/>
        <v>0</v>
      </c>
      <c r="AG34" s="55">
        <f t="shared" si="5"/>
        <v>0</v>
      </c>
    </row>
    <row r="35" spans="1:33" ht="12.75">
      <c r="A35" s="80"/>
      <c r="B35" s="29" t="s">
        <v>18</v>
      </c>
      <c r="C35" s="25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25"/>
      <c r="AB35" s="83"/>
      <c r="AC35" s="83"/>
      <c r="AD35" s="83"/>
      <c r="AE35" s="83"/>
      <c r="AF35" s="83"/>
      <c r="AG35" s="83"/>
    </row>
    <row r="36" spans="1:30" ht="12.75">
      <c r="A36" s="80"/>
      <c r="B36" s="29">
        <f>C35+D35+E35+F35+G35+H35+I35+J35+K35+L35+M35+N35+O35+P35+Q35+R35+S35+T35+U35+V35+W35+X35+Y35+Z35+AA35+AB35+AC35+AD35</f>
        <v>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2" ht="12.75">
      <c r="A37" s="71" t="s">
        <v>41</v>
      </c>
      <c r="B37" s="38">
        <f>C33+D33+E33+F33+G33+H33+I33+J33+K33+L33+M33+N33+O33+P33+Q33+R33+S33+T33+U33+V33+W33+X33+Y33+Z33+AA33+AB33+AC33+AD33</f>
        <v>0</v>
      </c>
    </row>
    <row r="38" spans="1:2" ht="12.75">
      <c r="A38" s="48" t="s">
        <v>29</v>
      </c>
      <c r="B38" s="62">
        <f>B37/B12</f>
        <v>0</v>
      </c>
    </row>
    <row r="39" spans="1:2" ht="12.75">
      <c r="A39" s="48"/>
      <c r="B39" s="47"/>
    </row>
    <row r="40" ht="12.75">
      <c r="B40" s="28"/>
    </row>
    <row r="41" spans="1:2" ht="12.75">
      <c r="A41" s="14" t="s">
        <v>12</v>
      </c>
      <c r="B41" s="41">
        <f>B11-B12</f>
        <v>398308</v>
      </c>
    </row>
    <row r="42" spans="1:2" ht="12.75">
      <c r="A42" s="14" t="s">
        <v>13</v>
      </c>
      <c r="B42" s="58">
        <f>B41/B11</f>
        <v>0.053464161073825504</v>
      </c>
    </row>
    <row r="43" ht="12.75">
      <c r="B43" s="28"/>
    </row>
    <row r="44" ht="12.75">
      <c r="B44" s="28"/>
    </row>
    <row r="45" spans="1:2" ht="12.75">
      <c r="A45" s="96" t="s">
        <v>42</v>
      </c>
      <c r="B45" s="97">
        <f>C3-C4+D3+E3+F3+G3+H3+I3+J3+K3-D4-E4-F4-G4-H4-I4-J4-K4+L3+M3+N3+O3-L4-M4-N4-O4+P3-P4+Q3+R3-Q4-R4+S3-S4+T3+U3+V3+W3+X3+Y3-T4-U4-V4-W4-X4-Y4+Z3+AA3+AB3+AC3-Z4-AA4-AB4-AC4+AD3+AE3+AF3-AD4-AE4-AF4+AG3-AG4</f>
        <v>398308</v>
      </c>
    </row>
  </sheetData>
  <sheetProtection password="C695" sheet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8"/>
  <sheetViews>
    <sheetView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7" sqref="M27:AQ27"/>
    </sheetView>
  </sheetViews>
  <sheetFormatPr defaultColWidth="9.140625" defaultRowHeight="12.75"/>
  <cols>
    <col min="1" max="1" width="27.8515625" style="0" bestFit="1" customWidth="1"/>
    <col min="2" max="2" width="21.8515625" style="1" customWidth="1"/>
    <col min="3" max="3" width="12.00390625" style="1" bestFit="1" customWidth="1"/>
    <col min="4" max="4" width="7.8515625" style="1" bestFit="1" customWidth="1"/>
    <col min="5" max="5" width="8.28125" style="1" customWidth="1"/>
    <col min="6" max="6" width="12.00390625" style="1" bestFit="1" customWidth="1"/>
    <col min="7" max="7" width="11.140625" style="1" bestFit="1" customWidth="1"/>
    <col min="8" max="8" width="8.140625" style="1" bestFit="1" customWidth="1"/>
    <col min="9" max="9" width="12.00390625" style="1" bestFit="1" customWidth="1"/>
    <col min="25" max="25" width="10.28125" style="0" bestFit="1" customWidth="1"/>
  </cols>
  <sheetData>
    <row r="1" spans="1:33" s="8" customFormat="1" ht="12.75">
      <c r="A1" s="64" t="s">
        <v>31</v>
      </c>
      <c r="B1" s="3"/>
      <c r="C1" s="7" t="s">
        <v>2</v>
      </c>
      <c r="D1" s="7" t="s">
        <v>3</v>
      </c>
      <c r="E1" s="7" t="s">
        <v>4</v>
      </c>
      <c r="F1" s="7" t="s">
        <v>5</v>
      </c>
      <c r="G1" s="13" t="s">
        <v>6</v>
      </c>
      <c r="H1" s="13" t="s">
        <v>7</v>
      </c>
      <c r="I1" s="7" t="s">
        <v>8</v>
      </c>
      <c r="J1" s="13" t="s">
        <v>2</v>
      </c>
      <c r="K1" s="7" t="s">
        <v>3</v>
      </c>
      <c r="L1" s="7" t="s">
        <v>4</v>
      </c>
      <c r="M1" s="7" t="s">
        <v>5</v>
      </c>
      <c r="N1" s="13" t="s">
        <v>6</v>
      </c>
      <c r="O1" s="13" t="s">
        <v>7</v>
      </c>
      <c r="P1" s="7" t="s">
        <v>8</v>
      </c>
      <c r="Q1" s="7" t="s">
        <v>2</v>
      </c>
      <c r="R1" s="7" t="s">
        <v>3</v>
      </c>
      <c r="S1" s="7" t="s">
        <v>4</v>
      </c>
      <c r="T1" s="7" t="s">
        <v>5</v>
      </c>
      <c r="U1" s="13" t="s">
        <v>6</v>
      </c>
      <c r="V1" s="13" t="s">
        <v>7</v>
      </c>
      <c r="W1" s="7" t="s">
        <v>8</v>
      </c>
      <c r="X1" s="7" t="s">
        <v>2</v>
      </c>
      <c r="Y1" s="7" t="s">
        <v>3</v>
      </c>
      <c r="Z1" s="7" t="s">
        <v>4</v>
      </c>
      <c r="AA1" s="7" t="s">
        <v>5</v>
      </c>
      <c r="AB1" s="13" t="s">
        <v>6</v>
      </c>
      <c r="AC1" s="13" t="s">
        <v>7</v>
      </c>
      <c r="AD1" s="9" t="s">
        <v>8</v>
      </c>
      <c r="AE1" s="9" t="s">
        <v>2</v>
      </c>
      <c r="AF1" s="9" t="s">
        <v>3</v>
      </c>
      <c r="AG1" s="9" t="s">
        <v>4</v>
      </c>
    </row>
    <row r="2" spans="1:33" ht="12.75">
      <c r="A2" s="134" t="s">
        <v>57</v>
      </c>
      <c r="B2" s="2"/>
      <c r="C2" s="136">
        <v>40603</v>
      </c>
      <c r="D2" s="136">
        <v>40604</v>
      </c>
      <c r="E2" s="136">
        <v>40605</v>
      </c>
      <c r="F2" s="136">
        <v>40606</v>
      </c>
      <c r="G2" s="139">
        <v>40607</v>
      </c>
      <c r="H2" s="139">
        <v>40608</v>
      </c>
      <c r="I2" s="136">
        <v>40609</v>
      </c>
      <c r="J2" s="139">
        <v>40610</v>
      </c>
      <c r="K2" s="136">
        <v>40611</v>
      </c>
      <c r="L2" s="136">
        <v>40612</v>
      </c>
      <c r="M2" s="136">
        <v>40613</v>
      </c>
      <c r="N2" s="139">
        <v>40614</v>
      </c>
      <c r="O2" s="139">
        <v>40615</v>
      </c>
      <c r="P2" s="136">
        <v>40616</v>
      </c>
      <c r="Q2" s="136">
        <v>40617</v>
      </c>
      <c r="R2" s="136">
        <v>40618</v>
      </c>
      <c r="S2" s="136">
        <v>40619</v>
      </c>
      <c r="T2" s="136">
        <v>40620</v>
      </c>
      <c r="U2" s="139">
        <v>40621</v>
      </c>
      <c r="V2" s="139">
        <v>40622</v>
      </c>
      <c r="W2" s="136">
        <v>40623</v>
      </c>
      <c r="X2" s="139">
        <v>40624</v>
      </c>
      <c r="Y2" s="136">
        <v>40625</v>
      </c>
      <c r="Z2" s="136">
        <v>40626</v>
      </c>
      <c r="AA2" s="136">
        <v>40627</v>
      </c>
      <c r="AB2" s="139">
        <v>40628</v>
      </c>
      <c r="AC2" s="139">
        <v>40629</v>
      </c>
      <c r="AD2" s="136">
        <v>40630</v>
      </c>
      <c r="AE2" s="136">
        <v>40631</v>
      </c>
      <c r="AF2" s="136">
        <v>40632</v>
      </c>
      <c r="AG2" s="136">
        <v>40633</v>
      </c>
    </row>
    <row r="3" spans="1:33" s="11" customFormat="1" ht="12.75">
      <c r="A3" s="138">
        <f ca="1">TODAY()</f>
        <v>40681</v>
      </c>
      <c r="B3" s="12" t="s">
        <v>0</v>
      </c>
      <c r="C3" s="22">
        <v>60000</v>
      </c>
      <c r="D3" s="22">
        <v>65000</v>
      </c>
      <c r="E3" s="22">
        <v>75000</v>
      </c>
      <c r="F3" s="22">
        <v>90000</v>
      </c>
      <c r="G3" s="22">
        <v>200000</v>
      </c>
      <c r="H3" s="22">
        <v>150000</v>
      </c>
      <c r="I3" s="22">
        <v>100000</v>
      </c>
      <c r="J3" s="23">
        <v>100000</v>
      </c>
      <c r="K3" s="23">
        <v>70000</v>
      </c>
      <c r="L3" s="23">
        <v>78000</v>
      </c>
      <c r="M3" s="23">
        <v>90000</v>
      </c>
      <c r="N3" s="23">
        <v>200000</v>
      </c>
      <c r="O3" s="23">
        <v>130000</v>
      </c>
      <c r="P3" s="23">
        <v>62000</v>
      </c>
      <c r="Q3" s="23">
        <v>70000</v>
      </c>
      <c r="R3" s="23">
        <v>76000</v>
      </c>
      <c r="S3" s="23">
        <v>80000</v>
      </c>
      <c r="T3" s="23">
        <v>95000</v>
      </c>
      <c r="U3" s="23">
        <v>205000</v>
      </c>
      <c r="V3" s="23">
        <v>120000</v>
      </c>
      <c r="W3" s="23">
        <v>130000</v>
      </c>
      <c r="X3" s="23">
        <v>100000</v>
      </c>
      <c r="Y3" s="23">
        <v>68000</v>
      </c>
      <c r="Z3" s="23">
        <v>74000</v>
      </c>
      <c r="AA3" s="23">
        <v>90000</v>
      </c>
      <c r="AB3" s="23">
        <v>185000</v>
      </c>
      <c r="AC3" s="23">
        <v>130000</v>
      </c>
      <c r="AD3" s="23">
        <v>55000</v>
      </c>
      <c r="AE3" s="23">
        <v>59000</v>
      </c>
      <c r="AF3" s="23">
        <v>63000</v>
      </c>
      <c r="AG3" s="23">
        <v>69000</v>
      </c>
    </row>
    <row r="4" spans="2:33" ht="12.75">
      <c r="B4" s="4" t="s">
        <v>1</v>
      </c>
      <c r="C4" s="24">
        <f>C17+C25</f>
        <v>49492</v>
      </c>
      <c r="D4" s="24">
        <f aca="true" t="shared" si="0" ref="D4:AG4">D17+D25</f>
        <v>47886</v>
      </c>
      <c r="E4" s="24">
        <f t="shared" si="0"/>
        <v>46710</v>
      </c>
      <c r="F4" s="24">
        <f t="shared" si="0"/>
        <v>64722</v>
      </c>
      <c r="G4" s="24">
        <f t="shared" si="0"/>
        <v>100598</v>
      </c>
      <c r="H4" s="24">
        <f t="shared" si="0"/>
        <v>133436</v>
      </c>
      <c r="I4" s="24">
        <f t="shared" si="0"/>
        <v>151494</v>
      </c>
      <c r="J4" s="24">
        <f t="shared" si="0"/>
        <v>57076</v>
      </c>
      <c r="K4" s="24">
        <f t="shared" si="0"/>
        <v>34554</v>
      </c>
      <c r="L4" s="24">
        <f t="shared" si="0"/>
        <v>102863</v>
      </c>
      <c r="M4" s="24">
        <f t="shared" si="0"/>
        <v>31058</v>
      </c>
      <c r="N4" s="24">
        <f t="shared" si="0"/>
        <v>177097</v>
      </c>
      <c r="O4" s="24">
        <f t="shared" si="0"/>
        <v>79216</v>
      </c>
      <c r="P4" s="24">
        <f t="shared" si="0"/>
        <v>30859</v>
      </c>
      <c r="Q4" s="24">
        <f t="shared" si="0"/>
        <v>18777</v>
      </c>
      <c r="R4" s="24">
        <f t="shared" si="0"/>
        <v>13983</v>
      </c>
      <c r="S4" s="24">
        <f t="shared" si="0"/>
        <v>48363</v>
      </c>
      <c r="T4" s="24">
        <f t="shared" si="0"/>
        <v>30922</v>
      </c>
      <c r="U4" s="24">
        <f t="shared" si="0"/>
        <v>104430</v>
      </c>
      <c r="V4" s="24">
        <f t="shared" si="0"/>
        <v>56781</v>
      </c>
      <c r="W4" s="24">
        <f t="shared" si="0"/>
        <v>14282</v>
      </c>
      <c r="X4" s="24">
        <f t="shared" si="0"/>
        <v>77010</v>
      </c>
      <c r="Y4" s="24">
        <f t="shared" si="0"/>
        <v>90289</v>
      </c>
      <c r="Z4" s="24">
        <f t="shared" si="0"/>
        <v>20596</v>
      </c>
      <c r="AA4" s="24">
        <f t="shared" si="0"/>
        <v>93674</v>
      </c>
      <c r="AB4" s="24">
        <f t="shared" si="0"/>
        <v>122150</v>
      </c>
      <c r="AC4" s="24">
        <f t="shared" si="0"/>
        <v>79331</v>
      </c>
      <c r="AD4" s="24">
        <f t="shared" si="0"/>
        <v>19955</v>
      </c>
      <c r="AE4" s="24">
        <f t="shared" si="0"/>
        <v>25824</v>
      </c>
      <c r="AF4" s="24">
        <f t="shared" si="0"/>
        <v>55006</v>
      </c>
      <c r="AG4" s="24">
        <f t="shared" si="0"/>
        <v>72150</v>
      </c>
    </row>
    <row r="5" spans="2:33" ht="12.75">
      <c r="B5" s="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2:33" s="10" customFormat="1" ht="12.75">
      <c r="B6" s="16" t="s">
        <v>30</v>
      </c>
      <c r="C6" s="54">
        <f>C4/C3</f>
        <v>0.8248666666666666</v>
      </c>
      <c r="D6" s="54">
        <f aca="true" t="shared" si="1" ref="D6:AG6">D4/D3</f>
        <v>0.7367076923076923</v>
      </c>
      <c r="E6" s="54">
        <f t="shared" si="1"/>
        <v>0.6228</v>
      </c>
      <c r="F6" s="54">
        <f t="shared" si="1"/>
        <v>0.7191333333333333</v>
      </c>
      <c r="G6" s="54">
        <f t="shared" si="1"/>
        <v>0.50299</v>
      </c>
      <c r="H6" s="54">
        <f t="shared" si="1"/>
        <v>0.8895733333333333</v>
      </c>
      <c r="I6" s="54">
        <f t="shared" si="1"/>
        <v>1.51494</v>
      </c>
      <c r="J6" s="54">
        <f t="shared" si="1"/>
        <v>0.57076</v>
      </c>
      <c r="K6" s="54">
        <f t="shared" si="1"/>
        <v>0.4936285714285714</v>
      </c>
      <c r="L6" s="54">
        <f t="shared" si="1"/>
        <v>1.3187564102564102</v>
      </c>
      <c r="M6" s="54">
        <f t="shared" si="1"/>
        <v>0.3450888888888889</v>
      </c>
      <c r="N6" s="54">
        <f t="shared" si="1"/>
        <v>0.885485</v>
      </c>
      <c r="O6" s="54">
        <f t="shared" si="1"/>
        <v>0.6093538461538461</v>
      </c>
      <c r="P6" s="54">
        <f t="shared" si="1"/>
        <v>0.4977258064516129</v>
      </c>
      <c r="Q6" s="54">
        <f t="shared" si="1"/>
        <v>0.2682428571428571</v>
      </c>
      <c r="R6" s="54">
        <f t="shared" si="1"/>
        <v>0.18398684210526317</v>
      </c>
      <c r="S6" s="54">
        <f t="shared" si="1"/>
        <v>0.6045375</v>
      </c>
      <c r="T6" s="54">
        <f t="shared" si="1"/>
        <v>0.3254947368421053</v>
      </c>
      <c r="U6" s="54">
        <f t="shared" si="1"/>
        <v>0.5094146341463415</v>
      </c>
      <c r="V6" s="54">
        <f t="shared" si="1"/>
        <v>0.473175</v>
      </c>
      <c r="W6" s="54">
        <f t="shared" si="1"/>
        <v>0.10986153846153845</v>
      </c>
      <c r="X6" s="54">
        <f t="shared" si="1"/>
        <v>0.7701</v>
      </c>
      <c r="Y6" s="54">
        <f t="shared" si="1"/>
        <v>1.327779411764706</v>
      </c>
      <c r="Z6" s="54">
        <f t="shared" si="1"/>
        <v>0.2783243243243243</v>
      </c>
      <c r="AA6" s="54">
        <f t="shared" si="1"/>
        <v>1.0408222222222223</v>
      </c>
      <c r="AB6" s="54">
        <f t="shared" si="1"/>
        <v>0.6602702702702703</v>
      </c>
      <c r="AC6" s="54">
        <f t="shared" si="1"/>
        <v>0.6102384615384615</v>
      </c>
      <c r="AD6" s="54">
        <f t="shared" si="1"/>
        <v>0.3628181818181818</v>
      </c>
      <c r="AE6" s="54">
        <f t="shared" si="1"/>
        <v>0.4376949152542373</v>
      </c>
      <c r="AF6" s="54">
        <f t="shared" si="1"/>
        <v>0.8731111111111111</v>
      </c>
      <c r="AG6" s="54">
        <f t="shared" si="1"/>
        <v>1.0456521739130435</v>
      </c>
    </row>
    <row r="7" spans="2:30" s="10" customFormat="1" ht="12.75">
      <c r="B7" s="1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2:30" s="10" customFormat="1" ht="12.75">
      <c r="B8" s="1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2:43" ht="12.75">
      <c r="B9" s="21" t="s">
        <v>33</v>
      </c>
      <c r="C9" s="90">
        <f>C19+C27</f>
        <v>12</v>
      </c>
      <c r="D9" s="90">
        <f aca="true" t="shared" si="2" ref="D9:AG9">D19+D27</f>
        <v>8</v>
      </c>
      <c r="E9" s="90">
        <f t="shared" si="2"/>
        <v>14</v>
      </c>
      <c r="F9" s="90">
        <f t="shared" si="2"/>
        <v>15</v>
      </c>
      <c r="G9" s="90">
        <f t="shared" si="2"/>
        <v>14</v>
      </c>
      <c r="H9" s="90">
        <f t="shared" si="2"/>
        <v>26</v>
      </c>
      <c r="I9" s="90">
        <f t="shared" si="2"/>
        <v>20</v>
      </c>
      <c r="J9" s="90">
        <f t="shared" si="2"/>
        <v>9</v>
      </c>
      <c r="K9" s="90">
        <f t="shared" si="2"/>
        <v>4</v>
      </c>
      <c r="L9" s="90">
        <f t="shared" si="2"/>
        <v>14</v>
      </c>
      <c r="M9" s="142">
        <f t="shared" si="2"/>
        <v>7</v>
      </c>
      <c r="N9" s="142">
        <f t="shared" si="2"/>
        <v>31</v>
      </c>
      <c r="O9" s="142">
        <f t="shared" si="2"/>
        <v>13</v>
      </c>
      <c r="P9" s="142">
        <f t="shared" si="2"/>
        <v>8</v>
      </c>
      <c r="Q9" s="142">
        <f t="shared" si="2"/>
        <v>5</v>
      </c>
      <c r="R9" s="142">
        <f t="shared" si="2"/>
        <v>4</v>
      </c>
      <c r="S9" s="142">
        <f t="shared" si="2"/>
        <v>8</v>
      </c>
      <c r="T9" s="142">
        <f t="shared" si="2"/>
        <v>10</v>
      </c>
      <c r="U9" s="142">
        <f t="shared" si="2"/>
        <v>14</v>
      </c>
      <c r="V9" s="142">
        <f t="shared" si="2"/>
        <v>16</v>
      </c>
      <c r="W9" s="142">
        <f t="shared" si="2"/>
        <v>4</v>
      </c>
      <c r="X9" s="142">
        <f t="shared" si="2"/>
        <v>14</v>
      </c>
      <c r="Y9" s="142">
        <f t="shared" si="2"/>
        <v>16</v>
      </c>
      <c r="Z9" s="142">
        <f t="shared" si="2"/>
        <v>4</v>
      </c>
      <c r="AA9" s="142">
        <f t="shared" si="2"/>
        <v>12</v>
      </c>
      <c r="AB9" s="142">
        <f t="shared" si="2"/>
        <v>17</v>
      </c>
      <c r="AC9" s="142">
        <f t="shared" si="2"/>
        <v>13</v>
      </c>
      <c r="AD9" s="142">
        <f t="shared" si="2"/>
        <v>3</v>
      </c>
      <c r="AE9" s="142">
        <f t="shared" si="2"/>
        <v>6</v>
      </c>
      <c r="AF9" s="142">
        <f t="shared" si="2"/>
        <v>7</v>
      </c>
      <c r="AG9" s="142">
        <f t="shared" si="2"/>
        <v>11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</row>
    <row r="10" spans="2:33" ht="12.75">
      <c r="B10" s="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2.75">
      <c r="A11" s="71" t="s">
        <v>9</v>
      </c>
      <c r="B11" s="35">
        <f>C3+D3+E3+F3+G3+H3+I3+J3+K3+L3+M3+N3+O3+P3+Q3+R3+S3+T3+U3+V3+W3+X3+Y3+Z3+AA3+AB3+AC3+AD3+AE3+AF3+AG3</f>
        <v>3139000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2.75">
      <c r="A12" s="71" t="s">
        <v>11</v>
      </c>
      <c r="B12" s="36">
        <f>SUM(C4:AG4)</f>
        <v>2050584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2.75">
      <c r="A13" s="71" t="s">
        <v>10</v>
      </c>
      <c r="B13" s="56">
        <f>B12/B11</f>
        <v>0.6532602739726028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2:30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2:30" ht="12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2:30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3" ht="12.75">
      <c r="A17" s="72" t="s">
        <v>34</v>
      </c>
      <c r="B17" s="74" t="s">
        <v>16</v>
      </c>
      <c r="C17" s="74">
        <v>5931</v>
      </c>
      <c r="D17" s="74">
        <v>17292</v>
      </c>
      <c r="E17" s="74">
        <v>19544</v>
      </c>
      <c r="F17" s="74">
        <v>20463</v>
      </c>
      <c r="G17" s="74">
        <v>30983</v>
      </c>
      <c r="H17" s="74">
        <v>5797</v>
      </c>
      <c r="I17" s="74">
        <v>7578</v>
      </c>
      <c r="J17" s="74"/>
      <c r="K17" s="74"/>
      <c r="L17" s="74">
        <v>7305</v>
      </c>
      <c r="M17" s="74">
        <v>8161</v>
      </c>
      <c r="N17" s="74">
        <v>5261</v>
      </c>
      <c r="O17" s="74">
        <v>4288</v>
      </c>
      <c r="P17" s="74">
        <v>4605</v>
      </c>
      <c r="Q17" s="74"/>
      <c r="R17" s="74">
        <v>4485</v>
      </c>
      <c r="S17" s="74">
        <v>10088</v>
      </c>
      <c r="T17" s="74">
        <v>4058</v>
      </c>
      <c r="U17" s="74"/>
      <c r="V17" s="74">
        <v>11558</v>
      </c>
      <c r="W17" s="98"/>
      <c r="X17" s="74">
        <v>5349</v>
      </c>
      <c r="Y17" s="74"/>
      <c r="Z17" s="74">
        <v>3338</v>
      </c>
      <c r="AA17" s="74">
        <v>4173</v>
      </c>
      <c r="AB17" s="74">
        <v>5514</v>
      </c>
      <c r="AC17" s="74">
        <v>3789</v>
      </c>
      <c r="AD17" s="74"/>
      <c r="AE17" s="74">
        <v>1569</v>
      </c>
      <c r="AF17" s="74"/>
      <c r="AG17" s="74">
        <v>7338</v>
      </c>
    </row>
    <row r="18" spans="2:33" ht="12.75">
      <c r="B18" s="31" t="s">
        <v>17</v>
      </c>
      <c r="C18" s="76">
        <f aca="true" t="shared" si="3" ref="C18:AG18">C17/C4</f>
        <v>0.11983754950294997</v>
      </c>
      <c r="D18" s="76">
        <f t="shared" si="3"/>
        <v>0.361107630622729</v>
      </c>
      <c r="E18" s="76">
        <f t="shared" si="3"/>
        <v>0.4184114750588739</v>
      </c>
      <c r="F18" s="76">
        <f t="shared" si="3"/>
        <v>0.3161676091591731</v>
      </c>
      <c r="G18" s="76">
        <f t="shared" si="3"/>
        <v>0.30798823038231377</v>
      </c>
      <c r="H18" s="76">
        <f t="shared" si="3"/>
        <v>0.04344404808297611</v>
      </c>
      <c r="I18" s="76">
        <f t="shared" si="3"/>
        <v>0.05002178304091251</v>
      </c>
      <c r="J18" s="76">
        <f t="shared" si="3"/>
        <v>0</v>
      </c>
      <c r="K18" s="76">
        <f t="shared" si="3"/>
        <v>0</v>
      </c>
      <c r="L18" s="76">
        <f t="shared" si="3"/>
        <v>0.07101678932171918</v>
      </c>
      <c r="M18" s="76">
        <f t="shared" si="3"/>
        <v>0.26276643698885954</v>
      </c>
      <c r="N18" s="76">
        <f t="shared" si="3"/>
        <v>0.02970688379814452</v>
      </c>
      <c r="O18" s="76">
        <f t="shared" si="3"/>
        <v>0.0541304786911735</v>
      </c>
      <c r="P18" s="76">
        <f t="shared" si="3"/>
        <v>0.1492271298486665</v>
      </c>
      <c r="Q18" s="76">
        <f t="shared" si="3"/>
        <v>0</v>
      </c>
      <c r="R18" s="76">
        <f t="shared" si="3"/>
        <v>0.3207466208968033</v>
      </c>
      <c r="S18" s="76">
        <f t="shared" si="3"/>
        <v>0.20858921076029197</v>
      </c>
      <c r="T18" s="76">
        <f t="shared" si="3"/>
        <v>0.13123342603971283</v>
      </c>
      <c r="U18" s="76">
        <f t="shared" si="3"/>
        <v>0</v>
      </c>
      <c r="V18" s="76">
        <f t="shared" si="3"/>
        <v>0.20355400574135715</v>
      </c>
      <c r="W18" s="76">
        <f t="shared" si="3"/>
        <v>0</v>
      </c>
      <c r="X18" s="76">
        <f t="shared" si="3"/>
        <v>0.06945851188157383</v>
      </c>
      <c r="Y18" s="76">
        <f t="shared" si="3"/>
        <v>0</v>
      </c>
      <c r="Z18" s="76">
        <f t="shared" si="3"/>
        <v>0.16207030491357546</v>
      </c>
      <c r="AA18" s="76">
        <f t="shared" si="3"/>
        <v>0.044548113670815806</v>
      </c>
      <c r="AB18" s="76">
        <f t="shared" si="3"/>
        <v>0.04514121981170692</v>
      </c>
      <c r="AC18" s="76">
        <f t="shared" si="3"/>
        <v>0.047761908963709014</v>
      </c>
      <c r="AD18" s="76">
        <f t="shared" si="3"/>
        <v>0</v>
      </c>
      <c r="AE18" s="76">
        <f t="shared" si="3"/>
        <v>0.060757434944237916</v>
      </c>
      <c r="AF18" s="76">
        <f t="shared" si="3"/>
        <v>0</v>
      </c>
      <c r="AG18" s="76">
        <f t="shared" si="3"/>
        <v>0.1017047817047817</v>
      </c>
    </row>
    <row r="19" spans="2:43" ht="12.75">
      <c r="B19" s="29" t="s">
        <v>18</v>
      </c>
      <c r="C19" s="29">
        <v>4</v>
      </c>
      <c r="D19" s="29">
        <v>5</v>
      </c>
      <c r="E19" s="29">
        <v>8</v>
      </c>
      <c r="F19" s="29">
        <v>5</v>
      </c>
      <c r="G19" s="29">
        <v>4</v>
      </c>
      <c r="H19" s="29">
        <v>4</v>
      </c>
      <c r="I19" s="29">
        <v>2</v>
      </c>
      <c r="J19" s="29"/>
      <c r="K19" s="29"/>
      <c r="L19" s="29">
        <v>4</v>
      </c>
      <c r="M19" s="142">
        <v>3</v>
      </c>
      <c r="N19" s="142">
        <v>3</v>
      </c>
      <c r="O19" s="142">
        <v>2</v>
      </c>
      <c r="P19" s="142">
        <v>2</v>
      </c>
      <c r="Q19" s="142"/>
      <c r="R19" s="142">
        <v>2</v>
      </c>
      <c r="S19" s="142">
        <v>4</v>
      </c>
      <c r="T19" s="142">
        <v>2</v>
      </c>
      <c r="U19" s="142"/>
      <c r="V19" s="142">
        <v>8</v>
      </c>
      <c r="W19" s="142"/>
      <c r="X19" s="142">
        <v>3</v>
      </c>
      <c r="Y19" s="142"/>
      <c r="Z19" s="142">
        <v>1</v>
      </c>
      <c r="AA19" s="142">
        <v>2</v>
      </c>
      <c r="AB19" s="142">
        <v>2</v>
      </c>
      <c r="AC19" s="142">
        <v>1</v>
      </c>
      <c r="AD19" s="142"/>
      <c r="AE19" s="142">
        <v>2</v>
      </c>
      <c r="AF19" s="142"/>
      <c r="AG19" s="142">
        <v>2</v>
      </c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2:30" ht="12.75">
      <c r="B20" s="29">
        <f>C19+D19+E19+F19+G19+H19+I19+J19+K19+L19+M19+N19+O19+P19+Q19+R19+S19+T19+U19+V19+W19+X19+Y19+Z19+AA19+AB19+AC19+AD19</f>
        <v>71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78"/>
      <c r="X20" s="78"/>
      <c r="Y20" s="78"/>
      <c r="Z20" s="78"/>
      <c r="AA20" s="78"/>
      <c r="AB20" s="78"/>
      <c r="AC20" s="78"/>
      <c r="AD20" s="78"/>
    </row>
    <row r="21" spans="1:30" ht="12.75">
      <c r="A21" s="71" t="s">
        <v>35</v>
      </c>
      <c r="B21" s="38">
        <f>C17+D17+E17+F17+G17+H17+I17+J17+K17+L17+M17+N17+O17+P17+Q17+R17+S17+T17+U17+V17+W17+X17+Y17+Z17+AA17+AB17+AC17+AD17</f>
        <v>189560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2.75">
      <c r="A22" s="48" t="s">
        <v>27</v>
      </c>
      <c r="B22" s="62">
        <f>B21/B12</f>
        <v>0.09244195799830682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2.75">
      <c r="A23" s="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2.75">
      <c r="A24" s="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3" ht="12.75">
      <c r="A25" s="71" t="s">
        <v>40</v>
      </c>
      <c r="B25" s="30" t="s">
        <v>19</v>
      </c>
      <c r="C25" s="30">
        <v>43561</v>
      </c>
      <c r="D25" s="30">
        <v>30594</v>
      </c>
      <c r="E25" s="30">
        <v>27166</v>
      </c>
      <c r="F25" s="30">
        <v>44259</v>
      </c>
      <c r="G25" s="30">
        <v>69615</v>
      </c>
      <c r="H25" s="30">
        <v>127639</v>
      </c>
      <c r="I25" s="30">
        <v>143916</v>
      </c>
      <c r="J25" s="30">
        <v>57076</v>
      </c>
      <c r="K25" s="30">
        <v>34554</v>
      </c>
      <c r="L25" s="30">
        <v>95558</v>
      </c>
      <c r="M25" s="30">
        <v>22897</v>
      </c>
      <c r="N25" s="30">
        <v>171836</v>
      </c>
      <c r="O25" s="30">
        <v>74928</v>
      </c>
      <c r="P25" s="30">
        <v>26254</v>
      </c>
      <c r="Q25" s="30">
        <v>18777</v>
      </c>
      <c r="R25" s="30">
        <v>9498</v>
      </c>
      <c r="S25" s="30">
        <v>38275</v>
      </c>
      <c r="T25" s="30">
        <v>26864</v>
      </c>
      <c r="U25" s="30">
        <v>104430</v>
      </c>
      <c r="V25" s="30">
        <v>45223</v>
      </c>
      <c r="W25" s="30">
        <v>14282</v>
      </c>
      <c r="X25" s="30">
        <v>71661</v>
      </c>
      <c r="Y25" s="30">
        <v>90289</v>
      </c>
      <c r="Z25" s="30">
        <v>17258</v>
      </c>
      <c r="AA25" s="30">
        <v>89501</v>
      </c>
      <c r="AB25" s="30">
        <v>116636</v>
      </c>
      <c r="AC25" s="30">
        <v>75542</v>
      </c>
      <c r="AD25" s="30">
        <v>19955</v>
      </c>
      <c r="AE25" s="30">
        <v>24255</v>
      </c>
      <c r="AF25" s="30">
        <v>55006</v>
      </c>
      <c r="AG25" s="30">
        <v>64812</v>
      </c>
    </row>
    <row r="26" spans="2:33" ht="12.75">
      <c r="B26" s="31" t="s">
        <v>17</v>
      </c>
      <c r="C26" s="55">
        <f aca="true" t="shared" si="4" ref="C26:AG26">C25/C4</f>
        <v>0.88016245049705</v>
      </c>
      <c r="D26" s="55">
        <f t="shared" si="4"/>
        <v>0.638892369377271</v>
      </c>
      <c r="E26" s="55">
        <f t="shared" si="4"/>
        <v>0.5815885249411261</v>
      </c>
      <c r="F26" s="55">
        <f t="shared" si="4"/>
        <v>0.6838323908408269</v>
      </c>
      <c r="G26" s="55">
        <f t="shared" si="4"/>
        <v>0.6920117696176863</v>
      </c>
      <c r="H26" s="55">
        <f t="shared" si="4"/>
        <v>0.9565559519170239</v>
      </c>
      <c r="I26" s="55">
        <f t="shared" si="4"/>
        <v>0.9499782169590875</v>
      </c>
      <c r="J26" s="55">
        <f t="shared" si="4"/>
        <v>1</v>
      </c>
      <c r="K26" s="55">
        <f t="shared" si="4"/>
        <v>1</v>
      </c>
      <c r="L26" s="55">
        <f t="shared" si="4"/>
        <v>0.9289832106782808</v>
      </c>
      <c r="M26" s="55">
        <f t="shared" si="4"/>
        <v>0.7372335630111404</v>
      </c>
      <c r="N26" s="55">
        <f t="shared" si="4"/>
        <v>0.9702931162018554</v>
      </c>
      <c r="O26" s="55">
        <f t="shared" si="4"/>
        <v>0.9458695213088265</v>
      </c>
      <c r="P26" s="55">
        <f t="shared" si="4"/>
        <v>0.8507728701513335</v>
      </c>
      <c r="Q26" s="55">
        <f t="shared" si="4"/>
        <v>1</v>
      </c>
      <c r="R26" s="55">
        <f t="shared" si="4"/>
        <v>0.6792533791031967</v>
      </c>
      <c r="S26" s="55">
        <f t="shared" si="4"/>
        <v>0.7914107892397081</v>
      </c>
      <c r="T26" s="55">
        <f t="shared" si="4"/>
        <v>0.8687665739602872</v>
      </c>
      <c r="U26" s="55">
        <f t="shared" si="4"/>
        <v>1</v>
      </c>
      <c r="V26" s="55">
        <f t="shared" si="4"/>
        <v>0.7964459942586428</v>
      </c>
      <c r="W26" s="55">
        <f t="shared" si="4"/>
        <v>1</v>
      </c>
      <c r="X26" s="55">
        <f t="shared" si="4"/>
        <v>0.9305414881184262</v>
      </c>
      <c r="Y26" s="55">
        <f t="shared" si="4"/>
        <v>1</v>
      </c>
      <c r="Z26" s="55">
        <f t="shared" si="4"/>
        <v>0.8379296950864246</v>
      </c>
      <c r="AA26" s="55">
        <f t="shared" si="4"/>
        <v>0.9554518863291842</v>
      </c>
      <c r="AB26" s="55">
        <f t="shared" si="4"/>
        <v>0.9548587801882931</v>
      </c>
      <c r="AC26" s="55">
        <f t="shared" si="4"/>
        <v>0.952238091036291</v>
      </c>
      <c r="AD26" s="55">
        <f t="shared" si="4"/>
        <v>1</v>
      </c>
      <c r="AE26" s="55">
        <f t="shared" si="4"/>
        <v>0.9392425650557621</v>
      </c>
      <c r="AF26" s="55">
        <f t="shared" si="4"/>
        <v>1</v>
      </c>
      <c r="AG26" s="55">
        <f t="shared" si="4"/>
        <v>0.8982952182952183</v>
      </c>
    </row>
    <row r="27" spans="1:43" ht="12.75">
      <c r="A27" s="80"/>
      <c r="B27" s="29" t="s">
        <v>18</v>
      </c>
      <c r="C27" s="29">
        <v>8</v>
      </c>
      <c r="D27" s="29">
        <v>3</v>
      </c>
      <c r="E27" s="29">
        <v>6</v>
      </c>
      <c r="F27" s="29">
        <v>10</v>
      </c>
      <c r="G27" s="29">
        <v>10</v>
      </c>
      <c r="H27" s="29">
        <v>22</v>
      </c>
      <c r="I27" s="29">
        <v>18</v>
      </c>
      <c r="J27" s="29">
        <v>9</v>
      </c>
      <c r="K27" s="29">
        <v>4</v>
      </c>
      <c r="L27" s="29">
        <v>10</v>
      </c>
      <c r="M27" s="142">
        <v>4</v>
      </c>
      <c r="N27" s="142">
        <v>28</v>
      </c>
      <c r="O27" s="142">
        <v>11</v>
      </c>
      <c r="P27" s="142">
        <v>6</v>
      </c>
      <c r="Q27" s="142">
        <v>5</v>
      </c>
      <c r="R27" s="142">
        <v>2</v>
      </c>
      <c r="S27" s="142">
        <v>4</v>
      </c>
      <c r="T27" s="142">
        <v>8</v>
      </c>
      <c r="U27" s="142">
        <v>14</v>
      </c>
      <c r="V27" s="142">
        <v>8</v>
      </c>
      <c r="W27" s="142">
        <v>4</v>
      </c>
      <c r="X27" s="142">
        <v>11</v>
      </c>
      <c r="Y27" s="142">
        <v>16</v>
      </c>
      <c r="Z27" s="142">
        <v>3</v>
      </c>
      <c r="AA27" s="142">
        <v>10</v>
      </c>
      <c r="AB27" s="142">
        <v>15</v>
      </c>
      <c r="AC27" s="142">
        <v>12</v>
      </c>
      <c r="AD27" s="142">
        <v>3</v>
      </c>
      <c r="AE27" s="142">
        <v>4</v>
      </c>
      <c r="AF27" s="142">
        <v>7</v>
      </c>
      <c r="AG27" s="142">
        <v>9</v>
      </c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30" ht="12.75">
      <c r="A28" s="80"/>
      <c r="B28" s="29">
        <f>C27+D27+E27+F27+G27+H27+I27+J27+K27+L27+M27+N27+O27+P27+Q27+R27+S27+T27+U27+V27+W27+X27+Y27+Z27+AA27+AB27+AC27+AD27</f>
        <v>264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78"/>
      <c r="Y28" s="78"/>
      <c r="Z28" s="78"/>
      <c r="AA28" s="78"/>
      <c r="AB28" s="78"/>
      <c r="AC28" s="78"/>
      <c r="AD28" s="78"/>
    </row>
    <row r="29" spans="1:2" ht="12.75">
      <c r="A29" s="71" t="s">
        <v>37</v>
      </c>
      <c r="B29" s="38">
        <f>C25+D25+E25+F25+G25+H25+I25+J25+K25+L25+M25+N25+O25+P25+Q25+R25+S25+T25+U25+V25+W25+X25+Y25+Z25+AA25+AB25+AC25+AD25</f>
        <v>1708044</v>
      </c>
    </row>
    <row r="30" spans="1:2" ht="12.75">
      <c r="A30" s="48" t="s">
        <v>28</v>
      </c>
      <c r="B30" s="62">
        <f>B29/B12</f>
        <v>0.8329549045540198</v>
      </c>
    </row>
    <row r="31" ht="12.75">
      <c r="B31" s="28"/>
    </row>
    <row r="32" ht="12.75">
      <c r="B32" s="28"/>
    </row>
    <row r="33" ht="12.75">
      <c r="B33" s="28"/>
    </row>
    <row r="34" spans="1:2" ht="12.75">
      <c r="A34" s="99" t="s">
        <v>12</v>
      </c>
      <c r="B34" s="100">
        <f>B11-B12</f>
        <v>1088416</v>
      </c>
    </row>
    <row r="35" spans="1:2" ht="12.75">
      <c r="A35" s="99" t="s">
        <v>43</v>
      </c>
      <c r="B35" s="101">
        <f>B34/B11</f>
        <v>0.3467397260273973</v>
      </c>
    </row>
    <row r="36" ht="12.75">
      <c r="B36" s="28"/>
    </row>
    <row r="37" ht="12.75">
      <c r="B37" s="28"/>
    </row>
    <row r="38" spans="1:2" ht="12.75">
      <c r="A38" s="102" t="s">
        <v>44</v>
      </c>
      <c r="B38" s="103">
        <f>C3-C4+D3+E3+F3+G3+H3+I3+J3+K3-D4-E4-F4-G4-H4-I4-J4-K4+L3+M3+N3+O3-L4-M4-N4-O4+P3-P4+Q3+R3-Q4-R4+S3-S4+T3+U3+V3+W3+X3+Y3-T4-U4-V4-W4-X4-Y4+Z3+AA3+AB3+AC3-Z4-AA4-AB4-AC4+AD3+AE3+AF3-AD4-AE4-AF4+AG3-AG4</f>
        <v>1088416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9" sqref="M9:AQ9"/>
    </sheetView>
  </sheetViews>
  <sheetFormatPr defaultColWidth="9.140625" defaultRowHeight="12.75"/>
  <cols>
    <col min="1" max="1" width="27.8515625" style="0" bestFit="1" customWidth="1"/>
    <col min="2" max="2" width="21.57421875" style="1" customWidth="1"/>
    <col min="3" max="3" width="12.00390625" style="1" bestFit="1" customWidth="1"/>
    <col min="4" max="4" width="7.8515625" style="1" bestFit="1" customWidth="1"/>
    <col min="5" max="5" width="8.28125" style="1" customWidth="1"/>
    <col min="6" max="6" width="12.00390625" style="1" bestFit="1" customWidth="1"/>
    <col min="7" max="7" width="11.140625" style="1" bestFit="1" customWidth="1"/>
    <col min="8" max="8" width="8.140625" style="1" bestFit="1" customWidth="1"/>
    <col min="9" max="9" width="12.00390625" style="1" bestFit="1" customWidth="1"/>
  </cols>
  <sheetData>
    <row r="1" spans="1:33" s="8" customFormat="1" ht="12.75">
      <c r="A1" s="64" t="s">
        <v>31</v>
      </c>
      <c r="B1" s="3"/>
      <c r="C1" s="7" t="s">
        <v>2</v>
      </c>
      <c r="D1" s="7" t="s">
        <v>3</v>
      </c>
      <c r="E1" s="7" t="s">
        <v>4</v>
      </c>
      <c r="F1" s="7" t="s">
        <v>5</v>
      </c>
      <c r="G1" s="13" t="s">
        <v>6</v>
      </c>
      <c r="H1" s="13" t="s">
        <v>7</v>
      </c>
      <c r="I1" s="7" t="s">
        <v>8</v>
      </c>
      <c r="J1" s="13" t="s">
        <v>2</v>
      </c>
      <c r="K1" s="7" t="s">
        <v>3</v>
      </c>
      <c r="L1" s="7" t="s">
        <v>4</v>
      </c>
      <c r="M1" s="7" t="s">
        <v>5</v>
      </c>
      <c r="N1" s="13" t="s">
        <v>6</v>
      </c>
      <c r="O1" s="13" t="s">
        <v>7</v>
      </c>
      <c r="P1" s="7" t="s">
        <v>8</v>
      </c>
      <c r="Q1" s="7" t="s">
        <v>2</v>
      </c>
      <c r="R1" s="7" t="s">
        <v>3</v>
      </c>
      <c r="S1" s="7" t="s">
        <v>4</v>
      </c>
      <c r="T1" s="7" t="s">
        <v>5</v>
      </c>
      <c r="U1" s="13" t="s">
        <v>6</v>
      </c>
      <c r="V1" s="13" t="s">
        <v>7</v>
      </c>
      <c r="W1" s="7" t="s">
        <v>8</v>
      </c>
      <c r="X1" s="7" t="s">
        <v>2</v>
      </c>
      <c r="Y1" s="7" t="s">
        <v>3</v>
      </c>
      <c r="Z1" s="7" t="s">
        <v>4</v>
      </c>
      <c r="AA1" s="7" t="s">
        <v>5</v>
      </c>
      <c r="AB1" s="13" t="s">
        <v>6</v>
      </c>
      <c r="AC1" s="13" t="s">
        <v>7</v>
      </c>
      <c r="AD1" s="9" t="s">
        <v>8</v>
      </c>
      <c r="AE1" s="9" t="s">
        <v>2</v>
      </c>
      <c r="AF1" s="9" t="s">
        <v>3</v>
      </c>
      <c r="AG1" s="9" t="s">
        <v>4</v>
      </c>
    </row>
    <row r="2" spans="1:33" ht="12.75">
      <c r="A2" s="134" t="s">
        <v>58</v>
      </c>
      <c r="B2" s="2"/>
      <c r="C2" s="136">
        <v>40603</v>
      </c>
      <c r="D2" s="136">
        <v>40604</v>
      </c>
      <c r="E2" s="136">
        <v>40605</v>
      </c>
      <c r="F2" s="136">
        <v>40606</v>
      </c>
      <c r="G2" s="139">
        <v>40607</v>
      </c>
      <c r="H2" s="139">
        <v>40608</v>
      </c>
      <c r="I2" s="136">
        <v>40609</v>
      </c>
      <c r="J2" s="139">
        <v>40610</v>
      </c>
      <c r="K2" s="136">
        <v>40611</v>
      </c>
      <c r="L2" s="136">
        <v>40612</v>
      </c>
      <c r="M2" s="136">
        <v>40613</v>
      </c>
      <c r="N2" s="139">
        <v>40614</v>
      </c>
      <c r="O2" s="139">
        <v>40615</v>
      </c>
      <c r="P2" s="136">
        <v>40616</v>
      </c>
      <c r="Q2" s="136">
        <v>40617</v>
      </c>
      <c r="R2" s="136">
        <v>40618</v>
      </c>
      <c r="S2" s="136">
        <v>40619</v>
      </c>
      <c r="T2" s="136">
        <v>40620</v>
      </c>
      <c r="U2" s="139">
        <v>40621</v>
      </c>
      <c r="V2" s="139">
        <v>40622</v>
      </c>
      <c r="W2" s="136">
        <v>40623</v>
      </c>
      <c r="X2" s="139">
        <v>40624</v>
      </c>
      <c r="Y2" s="136">
        <v>40625</v>
      </c>
      <c r="Z2" s="136">
        <v>40626</v>
      </c>
      <c r="AA2" s="136">
        <v>40627</v>
      </c>
      <c r="AB2" s="139">
        <v>40628</v>
      </c>
      <c r="AC2" s="139">
        <v>40629</v>
      </c>
      <c r="AD2" s="136">
        <v>40630</v>
      </c>
      <c r="AE2" s="136">
        <v>40631</v>
      </c>
      <c r="AF2" s="136">
        <v>40632</v>
      </c>
      <c r="AG2" s="136">
        <v>40633</v>
      </c>
    </row>
    <row r="3" spans="1:33" s="11" customFormat="1" ht="12.75">
      <c r="A3" s="138">
        <f ca="1">TODAY()</f>
        <v>40681</v>
      </c>
      <c r="B3" s="12" t="s">
        <v>0</v>
      </c>
      <c r="C3" s="22">
        <v>75000</v>
      </c>
      <c r="D3" s="22">
        <v>75000</v>
      </c>
      <c r="E3" s="22">
        <v>80000</v>
      </c>
      <c r="F3" s="22">
        <v>110000</v>
      </c>
      <c r="G3" s="22">
        <v>250000</v>
      </c>
      <c r="H3" s="22">
        <v>190000</v>
      </c>
      <c r="I3" s="22">
        <v>100000</v>
      </c>
      <c r="J3" s="23">
        <v>100000</v>
      </c>
      <c r="K3" s="23">
        <v>68000</v>
      </c>
      <c r="L3" s="23">
        <v>75000</v>
      </c>
      <c r="M3" s="23">
        <v>90000</v>
      </c>
      <c r="N3" s="23">
        <v>235000</v>
      </c>
      <c r="O3" s="23">
        <v>140000</v>
      </c>
      <c r="P3" s="23">
        <v>55000</v>
      </c>
      <c r="Q3" s="23">
        <v>60000</v>
      </c>
      <c r="R3" s="23">
        <v>60000</v>
      </c>
      <c r="S3" s="23">
        <v>70000</v>
      </c>
      <c r="T3" s="23">
        <v>85000</v>
      </c>
      <c r="U3" s="23">
        <v>200000</v>
      </c>
      <c r="V3" s="23">
        <v>125000</v>
      </c>
      <c r="W3" s="23">
        <v>190000</v>
      </c>
      <c r="X3" s="23">
        <v>150000</v>
      </c>
      <c r="Y3" s="23">
        <v>58000</v>
      </c>
      <c r="Z3" s="23">
        <v>69000</v>
      </c>
      <c r="AA3" s="23">
        <v>80000</v>
      </c>
      <c r="AB3" s="23">
        <v>180000</v>
      </c>
      <c r="AC3" s="23">
        <v>110000</v>
      </c>
      <c r="AD3" s="23">
        <v>50000</v>
      </c>
      <c r="AE3" s="23">
        <v>50000</v>
      </c>
      <c r="AF3" s="23">
        <v>57000</v>
      </c>
      <c r="AG3" s="23">
        <v>64000</v>
      </c>
    </row>
    <row r="4" spans="2:33" ht="12.75">
      <c r="B4" s="4" t="s">
        <v>1</v>
      </c>
      <c r="C4" s="24">
        <f>C17+C25</f>
        <v>84000</v>
      </c>
      <c r="D4" s="24">
        <f aca="true" t="shared" si="0" ref="D4:AG4">D17+D25</f>
        <v>45681</v>
      </c>
      <c r="E4" s="24">
        <f t="shared" si="0"/>
        <v>69014</v>
      </c>
      <c r="F4" s="24">
        <f t="shared" si="0"/>
        <v>97106</v>
      </c>
      <c r="G4" s="24">
        <f t="shared" si="0"/>
        <v>83192</v>
      </c>
      <c r="H4" s="24">
        <f t="shared" si="0"/>
        <v>132298</v>
      </c>
      <c r="I4" s="24">
        <f t="shared" si="0"/>
        <v>161504</v>
      </c>
      <c r="J4" s="24">
        <f t="shared" si="0"/>
        <v>37468</v>
      </c>
      <c r="K4" s="24">
        <f t="shared" si="0"/>
        <v>26254</v>
      </c>
      <c r="L4" s="24">
        <f t="shared" si="0"/>
        <v>62122</v>
      </c>
      <c r="M4" s="24">
        <f t="shared" si="0"/>
        <v>47121</v>
      </c>
      <c r="N4" s="24">
        <f t="shared" si="0"/>
        <v>138068</v>
      </c>
      <c r="O4" s="24">
        <f t="shared" si="0"/>
        <v>59703</v>
      </c>
      <c r="P4" s="24">
        <f t="shared" si="0"/>
        <v>37543</v>
      </c>
      <c r="Q4" s="24">
        <f t="shared" si="0"/>
        <v>35405</v>
      </c>
      <c r="R4" s="24">
        <f t="shared" si="0"/>
        <v>18502</v>
      </c>
      <c r="S4" s="24">
        <f t="shared" si="0"/>
        <v>70619</v>
      </c>
      <c r="T4" s="24">
        <f t="shared" si="0"/>
        <v>71201</v>
      </c>
      <c r="U4" s="24">
        <f t="shared" si="0"/>
        <v>53544</v>
      </c>
      <c r="V4" s="24">
        <f t="shared" si="0"/>
        <v>53433</v>
      </c>
      <c r="W4" s="24">
        <f t="shared" si="0"/>
        <v>116643</v>
      </c>
      <c r="X4" s="24">
        <f t="shared" si="0"/>
        <v>47288</v>
      </c>
      <c r="Y4" s="24">
        <f t="shared" si="0"/>
        <v>41427</v>
      </c>
      <c r="Z4" s="24">
        <f t="shared" si="0"/>
        <v>51741</v>
      </c>
      <c r="AA4" s="24">
        <f t="shared" si="0"/>
        <v>40635</v>
      </c>
      <c r="AB4" s="24">
        <f t="shared" si="0"/>
        <v>27938</v>
      </c>
      <c r="AC4" s="24">
        <f t="shared" si="0"/>
        <v>34464</v>
      </c>
      <c r="AD4" s="24">
        <f t="shared" si="0"/>
        <v>16933</v>
      </c>
      <c r="AE4" s="24">
        <f t="shared" si="0"/>
        <v>8583</v>
      </c>
      <c r="AF4" s="24">
        <f t="shared" si="0"/>
        <v>28407</v>
      </c>
      <c r="AG4" s="24">
        <f t="shared" si="0"/>
        <v>11439</v>
      </c>
    </row>
    <row r="5" spans="2:33" ht="12.75">
      <c r="B5" s="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2:33" s="10" customFormat="1" ht="12.75">
      <c r="B6" s="16" t="s">
        <v>30</v>
      </c>
      <c r="C6" s="54">
        <f>C4/C3</f>
        <v>1.12</v>
      </c>
      <c r="D6" s="54">
        <f aca="true" t="shared" si="1" ref="D6:AG6">D4/D3</f>
        <v>0.60908</v>
      </c>
      <c r="E6" s="54">
        <f t="shared" si="1"/>
        <v>0.862675</v>
      </c>
      <c r="F6" s="54">
        <f t="shared" si="1"/>
        <v>0.8827818181818182</v>
      </c>
      <c r="G6" s="54">
        <f t="shared" si="1"/>
        <v>0.332768</v>
      </c>
      <c r="H6" s="54">
        <f t="shared" si="1"/>
        <v>0.6963052631578948</v>
      </c>
      <c r="I6" s="54">
        <f t="shared" si="1"/>
        <v>1.61504</v>
      </c>
      <c r="J6" s="54">
        <f t="shared" si="1"/>
        <v>0.37468</v>
      </c>
      <c r="K6" s="54">
        <f t="shared" si="1"/>
        <v>0.3860882352941176</v>
      </c>
      <c r="L6" s="54">
        <f t="shared" si="1"/>
        <v>0.8282933333333333</v>
      </c>
      <c r="M6" s="54">
        <f t="shared" si="1"/>
        <v>0.5235666666666666</v>
      </c>
      <c r="N6" s="54">
        <f t="shared" si="1"/>
        <v>0.5875234042553191</v>
      </c>
      <c r="O6" s="54">
        <f t="shared" si="1"/>
        <v>0.42645</v>
      </c>
      <c r="P6" s="54">
        <f t="shared" si="1"/>
        <v>0.6826</v>
      </c>
      <c r="Q6" s="54">
        <f t="shared" si="1"/>
        <v>0.5900833333333333</v>
      </c>
      <c r="R6" s="54">
        <f t="shared" si="1"/>
        <v>0.3083666666666667</v>
      </c>
      <c r="S6" s="54">
        <f t="shared" si="1"/>
        <v>1.0088428571428572</v>
      </c>
      <c r="T6" s="54">
        <f t="shared" si="1"/>
        <v>0.8376588235294118</v>
      </c>
      <c r="U6" s="54">
        <f t="shared" si="1"/>
        <v>0.26772</v>
      </c>
      <c r="V6" s="54">
        <f t="shared" si="1"/>
        <v>0.427464</v>
      </c>
      <c r="W6" s="54">
        <f t="shared" si="1"/>
        <v>0.6139105263157895</v>
      </c>
      <c r="X6" s="54">
        <f t="shared" si="1"/>
        <v>0.31525333333333333</v>
      </c>
      <c r="Y6" s="54">
        <f t="shared" si="1"/>
        <v>0.7142586206896552</v>
      </c>
      <c r="Z6" s="54">
        <f t="shared" si="1"/>
        <v>0.7498695652173913</v>
      </c>
      <c r="AA6" s="54">
        <f t="shared" si="1"/>
        <v>0.5079375</v>
      </c>
      <c r="AB6" s="54">
        <f t="shared" si="1"/>
        <v>0.1552111111111111</v>
      </c>
      <c r="AC6" s="54">
        <f t="shared" si="1"/>
        <v>0.3133090909090909</v>
      </c>
      <c r="AD6" s="54">
        <f t="shared" si="1"/>
        <v>0.33866</v>
      </c>
      <c r="AE6" s="54">
        <f t="shared" si="1"/>
        <v>0.17166</v>
      </c>
      <c r="AF6" s="54">
        <f t="shared" si="1"/>
        <v>0.49836842105263157</v>
      </c>
      <c r="AG6" s="54">
        <f t="shared" si="1"/>
        <v>0.178734375</v>
      </c>
    </row>
    <row r="7" spans="2:30" s="10" customFormat="1" ht="12.75">
      <c r="B7" s="1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2:30" s="10" customFormat="1" ht="12.75">
      <c r="B8" s="1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2:43" ht="12.75">
      <c r="B9" s="21" t="s">
        <v>33</v>
      </c>
      <c r="C9" s="104">
        <f>C19+C27</f>
        <v>32</v>
      </c>
      <c r="D9" s="104">
        <f aca="true" t="shared" si="2" ref="D9:AG9">D19+D27</f>
        <v>19</v>
      </c>
      <c r="E9" s="104">
        <f t="shared" si="2"/>
        <v>27</v>
      </c>
      <c r="F9" s="104">
        <f t="shared" si="2"/>
        <v>44</v>
      </c>
      <c r="G9" s="104">
        <f t="shared" si="2"/>
        <v>35</v>
      </c>
      <c r="H9" s="104">
        <f t="shared" si="2"/>
        <v>53</v>
      </c>
      <c r="I9" s="104">
        <f t="shared" si="2"/>
        <v>59</v>
      </c>
      <c r="J9" s="104">
        <f t="shared" si="2"/>
        <v>15</v>
      </c>
      <c r="K9" s="104">
        <f t="shared" si="2"/>
        <v>9</v>
      </c>
      <c r="L9" s="104">
        <f t="shared" si="2"/>
        <v>19</v>
      </c>
      <c r="M9" s="142">
        <f t="shared" si="2"/>
        <v>19</v>
      </c>
      <c r="N9" s="142">
        <f t="shared" si="2"/>
        <v>42</v>
      </c>
      <c r="O9" s="142">
        <f t="shared" si="2"/>
        <v>19</v>
      </c>
      <c r="P9" s="142">
        <f t="shared" si="2"/>
        <v>12</v>
      </c>
      <c r="Q9" s="142">
        <f t="shared" si="2"/>
        <v>23</v>
      </c>
      <c r="R9" s="142">
        <f t="shared" si="2"/>
        <v>11</v>
      </c>
      <c r="S9" s="142">
        <f t="shared" si="2"/>
        <v>36</v>
      </c>
      <c r="T9" s="142">
        <f t="shared" si="2"/>
        <v>29</v>
      </c>
      <c r="U9" s="142">
        <f t="shared" si="2"/>
        <v>19</v>
      </c>
      <c r="V9" s="142">
        <f t="shared" si="2"/>
        <v>19</v>
      </c>
      <c r="W9" s="142">
        <f t="shared" si="2"/>
        <v>51</v>
      </c>
      <c r="X9" s="142">
        <f t="shared" si="2"/>
        <v>21</v>
      </c>
      <c r="Y9" s="142">
        <f t="shared" si="2"/>
        <v>19</v>
      </c>
      <c r="Z9" s="142">
        <f t="shared" si="2"/>
        <v>25</v>
      </c>
      <c r="AA9" s="142">
        <f t="shared" si="2"/>
        <v>17</v>
      </c>
      <c r="AB9" s="142">
        <f t="shared" si="2"/>
        <v>12</v>
      </c>
      <c r="AC9" s="142">
        <f t="shared" si="2"/>
        <v>11</v>
      </c>
      <c r="AD9" s="142">
        <f t="shared" si="2"/>
        <v>10</v>
      </c>
      <c r="AE9" s="142">
        <f t="shared" si="2"/>
        <v>4</v>
      </c>
      <c r="AF9" s="142">
        <f t="shared" si="2"/>
        <v>13</v>
      </c>
      <c r="AG9" s="142">
        <f t="shared" si="2"/>
        <v>7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</row>
    <row r="10" spans="2:33" ht="12.75">
      <c r="B10" s="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2.75">
      <c r="A11" s="71" t="s">
        <v>9</v>
      </c>
      <c r="B11" s="35">
        <f>C3+D3+E3+F3+G3+H3+I3+J3+K3+L3+M3+N3+O3+P3+Q3+R3+S3+T3+U3+V3+W3+X3+Y3+Z3+AA3+AB3+AC3+AD3+AE3+AF3+AG3</f>
        <v>3301000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2.75">
      <c r="A12" s="71" t="s">
        <v>11</v>
      </c>
      <c r="B12" s="36">
        <f>SUM(C4:AG4)</f>
        <v>1809276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2.75">
      <c r="A13" s="71" t="s">
        <v>10</v>
      </c>
      <c r="B13" s="56">
        <f>B12/B11</f>
        <v>0.5480993638291427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2:30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2:30" ht="12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2:30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3" ht="12.75">
      <c r="A17" s="72" t="s">
        <v>34</v>
      </c>
      <c r="B17" s="74" t="s">
        <v>16</v>
      </c>
      <c r="C17" s="74">
        <v>84000</v>
      </c>
      <c r="D17" s="74">
        <v>45681</v>
      </c>
      <c r="E17" s="74">
        <v>69014</v>
      </c>
      <c r="F17" s="74">
        <v>97106</v>
      </c>
      <c r="G17" s="74">
        <v>83192</v>
      </c>
      <c r="H17" s="74">
        <v>132298</v>
      </c>
      <c r="I17" s="74">
        <v>161504</v>
      </c>
      <c r="J17" s="74">
        <v>37468</v>
      </c>
      <c r="K17" s="74">
        <v>26254</v>
      </c>
      <c r="L17" s="74">
        <v>62122</v>
      </c>
      <c r="M17" s="74">
        <v>47121</v>
      </c>
      <c r="N17" s="74">
        <v>138068</v>
      </c>
      <c r="O17" s="74">
        <v>59703</v>
      </c>
      <c r="P17" s="74">
        <v>37543</v>
      </c>
      <c r="Q17" s="74">
        <v>35405</v>
      </c>
      <c r="R17" s="74">
        <v>18502</v>
      </c>
      <c r="S17" s="74">
        <v>70619</v>
      </c>
      <c r="T17" s="74">
        <v>71201</v>
      </c>
      <c r="U17" s="74">
        <v>53544</v>
      </c>
      <c r="V17" s="74">
        <v>53433</v>
      </c>
      <c r="W17" s="74">
        <v>116643</v>
      </c>
      <c r="X17" s="74">
        <v>47288</v>
      </c>
      <c r="Y17" s="74">
        <v>41427</v>
      </c>
      <c r="Z17" s="74">
        <v>51741</v>
      </c>
      <c r="AA17" s="74">
        <v>40635</v>
      </c>
      <c r="AB17" s="74">
        <v>27938</v>
      </c>
      <c r="AC17" s="74">
        <v>34464</v>
      </c>
      <c r="AD17" s="74">
        <v>16933</v>
      </c>
      <c r="AE17" s="74">
        <v>8583</v>
      </c>
      <c r="AF17" s="74">
        <v>28407</v>
      </c>
      <c r="AG17" s="74">
        <v>11439</v>
      </c>
    </row>
    <row r="18" spans="2:33" ht="12.75">
      <c r="B18" s="31" t="s">
        <v>17</v>
      </c>
      <c r="C18" s="76">
        <f>C17/C4</f>
        <v>1</v>
      </c>
      <c r="D18" s="76">
        <f aca="true" t="shared" si="3" ref="D18:AG18">D17/D4</f>
        <v>1</v>
      </c>
      <c r="E18" s="76">
        <f t="shared" si="3"/>
        <v>1</v>
      </c>
      <c r="F18" s="76">
        <f t="shared" si="3"/>
        <v>1</v>
      </c>
      <c r="G18" s="76">
        <f t="shared" si="3"/>
        <v>1</v>
      </c>
      <c r="H18" s="76">
        <f t="shared" si="3"/>
        <v>1</v>
      </c>
      <c r="I18" s="76">
        <f t="shared" si="3"/>
        <v>1</v>
      </c>
      <c r="J18" s="76">
        <f t="shared" si="3"/>
        <v>1</v>
      </c>
      <c r="K18" s="76">
        <f t="shared" si="3"/>
        <v>1</v>
      </c>
      <c r="L18" s="76">
        <f t="shared" si="3"/>
        <v>1</v>
      </c>
      <c r="M18" s="76">
        <f t="shared" si="3"/>
        <v>1</v>
      </c>
      <c r="N18" s="76">
        <f t="shared" si="3"/>
        <v>1</v>
      </c>
      <c r="O18" s="76">
        <f t="shared" si="3"/>
        <v>1</v>
      </c>
      <c r="P18" s="76">
        <f t="shared" si="3"/>
        <v>1</v>
      </c>
      <c r="Q18" s="76">
        <f t="shared" si="3"/>
        <v>1</v>
      </c>
      <c r="R18" s="76">
        <f t="shared" si="3"/>
        <v>1</v>
      </c>
      <c r="S18" s="76">
        <f t="shared" si="3"/>
        <v>1</v>
      </c>
      <c r="T18" s="76">
        <f t="shared" si="3"/>
        <v>1</v>
      </c>
      <c r="U18" s="76">
        <f t="shared" si="3"/>
        <v>1</v>
      </c>
      <c r="V18" s="76">
        <f t="shared" si="3"/>
        <v>1</v>
      </c>
      <c r="W18" s="76">
        <f t="shared" si="3"/>
        <v>1</v>
      </c>
      <c r="X18" s="76">
        <f t="shared" si="3"/>
        <v>1</v>
      </c>
      <c r="Y18" s="76">
        <f t="shared" si="3"/>
        <v>1</v>
      </c>
      <c r="Z18" s="76">
        <f t="shared" si="3"/>
        <v>1</v>
      </c>
      <c r="AA18" s="76">
        <f t="shared" si="3"/>
        <v>1</v>
      </c>
      <c r="AB18" s="76">
        <f t="shared" si="3"/>
        <v>1</v>
      </c>
      <c r="AC18" s="76">
        <f t="shared" si="3"/>
        <v>1</v>
      </c>
      <c r="AD18" s="76">
        <f t="shared" si="3"/>
        <v>1</v>
      </c>
      <c r="AE18" s="76">
        <f t="shared" si="3"/>
        <v>1</v>
      </c>
      <c r="AF18" s="76">
        <f t="shared" si="3"/>
        <v>1</v>
      </c>
      <c r="AG18" s="76">
        <f t="shared" si="3"/>
        <v>1</v>
      </c>
    </row>
    <row r="19" spans="2:43" ht="12.75">
      <c r="B19" s="29" t="s">
        <v>18</v>
      </c>
      <c r="C19" s="29">
        <v>32</v>
      </c>
      <c r="D19" s="29">
        <v>19</v>
      </c>
      <c r="E19" s="29">
        <v>27</v>
      </c>
      <c r="F19" s="29">
        <v>44</v>
      </c>
      <c r="G19" s="29">
        <v>35</v>
      </c>
      <c r="H19" s="29">
        <v>53</v>
      </c>
      <c r="I19" s="29">
        <v>59</v>
      </c>
      <c r="J19" s="29">
        <v>15</v>
      </c>
      <c r="K19" s="29">
        <v>9</v>
      </c>
      <c r="L19" s="29">
        <v>19</v>
      </c>
      <c r="M19" s="142">
        <v>19</v>
      </c>
      <c r="N19" s="142">
        <v>42</v>
      </c>
      <c r="O19" s="142">
        <v>19</v>
      </c>
      <c r="P19" s="142">
        <v>12</v>
      </c>
      <c r="Q19" s="142">
        <v>23</v>
      </c>
      <c r="R19" s="142">
        <v>11</v>
      </c>
      <c r="S19" s="142">
        <v>36</v>
      </c>
      <c r="T19" s="142">
        <v>29</v>
      </c>
      <c r="U19" s="142">
        <v>19</v>
      </c>
      <c r="V19" s="142">
        <v>19</v>
      </c>
      <c r="W19" s="142">
        <v>51</v>
      </c>
      <c r="X19" s="142">
        <v>21</v>
      </c>
      <c r="Y19" s="142">
        <v>19</v>
      </c>
      <c r="Z19" s="142">
        <v>25</v>
      </c>
      <c r="AA19" s="142">
        <v>17</v>
      </c>
      <c r="AB19" s="142">
        <v>12</v>
      </c>
      <c r="AC19" s="142">
        <v>11</v>
      </c>
      <c r="AD19" s="142">
        <v>10</v>
      </c>
      <c r="AE19" s="142">
        <v>4</v>
      </c>
      <c r="AF19" s="142">
        <v>13</v>
      </c>
      <c r="AG19" s="142">
        <v>7</v>
      </c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2:30" ht="12.75">
      <c r="B20" s="29">
        <f>C19+D19+E19+F19+G19+H19+I19+J19+K19+L19+M19+N19+O19+P19+Q19+R19+S19+T19+U19+V19+W19+X19+Y19+Z19+AA19+AB19+AC19+AD19</f>
        <v>707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78"/>
      <c r="Y20" s="78"/>
      <c r="Z20" s="78"/>
      <c r="AA20" s="78"/>
      <c r="AB20" s="78"/>
      <c r="AC20" s="78"/>
      <c r="AD20" s="78"/>
    </row>
    <row r="21" spans="1:30" ht="12.75">
      <c r="A21" s="71" t="s">
        <v>35</v>
      </c>
      <c r="B21" s="38">
        <f>C17+D17+E17+F17+G17+H17+I17+J17+K17+L17+M17+N17+O17+P17+Q17+R17+S17+T17+U17+V17+W17+X17+Y17+Z17+AA17+AB17+AC17+AD17</f>
        <v>1760847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2.75">
      <c r="A22" s="48" t="s">
        <v>27</v>
      </c>
      <c r="B22" s="62">
        <f>B21/B12</f>
        <v>0.9732329395846736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2.75">
      <c r="A23" s="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2.75">
      <c r="A24" s="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3" ht="12.75">
      <c r="A25" s="71" t="s">
        <v>40</v>
      </c>
      <c r="B25" s="30" t="s">
        <v>19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30"/>
      <c r="Z25" s="30"/>
      <c r="AA25" s="30"/>
      <c r="AB25" s="30"/>
      <c r="AC25" s="30"/>
      <c r="AD25" s="30"/>
      <c r="AE25" s="30"/>
      <c r="AF25" s="30"/>
      <c r="AG25" s="30"/>
    </row>
    <row r="26" spans="2:33" ht="12.75">
      <c r="B26" s="31" t="s">
        <v>17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43" ht="12.75">
      <c r="A27" s="80"/>
      <c r="B27" s="29" t="s">
        <v>18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30" ht="12.75">
      <c r="A28" s="80"/>
      <c r="B28" s="29">
        <f>C27+D27+E27+F27+G27+H27+I27+J27+K27+L27+M27+N27+O27+P27+Q27+R27+S27+T27+U27+V27+W27+X27+Y27+Z27+AA27+AB27+AC27+AD27</f>
        <v>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2" ht="12.75">
      <c r="A29" s="71" t="s">
        <v>37</v>
      </c>
      <c r="B29" s="38">
        <f>C25+D25+E25+F25+G25+H25+I25+J25+K25+L25+M25+N25+O25+P25+Q25+R25+S25+T25+U25+V25+W25+X25+Y25+Z25+AA25+AB25+AC25+AD25</f>
        <v>0</v>
      </c>
    </row>
    <row r="30" spans="1:2" ht="12.75">
      <c r="A30" s="48" t="s">
        <v>28</v>
      </c>
      <c r="B30" s="62">
        <f>B29/B12</f>
        <v>0</v>
      </c>
    </row>
    <row r="31" spans="1:2" ht="12.75">
      <c r="A31" s="48"/>
      <c r="B31" s="47"/>
    </row>
    <row r="32" ht="12.75">
      <c r="B32" s="28"/>
    </row>
    <row r="33" spans="1:2" ht="12.75">
      <c r="A33" s="14" t="s">
        <v>12</v>
      </c>
      <c r="B33" s="41">
        <f>B11-B12</f>
        <v>1491724</v>
      </c>
    </row>
    <row r="34" spans="1:2" ht="12.75">
      <c r="A34" s="14" t="s">
        <v>13</v>
      </c>
      <c r="B34" s="58">
        <f>B33/B11</f>
        <v>0.4519006361708573</v>
      </c>
    </row>
    <row r="35" ht="12.75">
      <c r="B35" s="28"/>
    </row>
    <row r="36" ht="12.75">
      <c r="B36" s="28"/>
    </row>
    <row r="37" spans="1:2" ht="12.75">
      <c r="A37" s="96" t="s">
        <v>44</v>
      </c>
      <c r="B37" s="97">
        <f>C3-C4+D3+E3+F3+G3+H3+I3+J3+K3-D4-E4-F4-G4-H4-I4-J4-K4+L3+M3+N3+O3-L4-M4-N4-O4+P3-P4+Q3+R3-Q4-R4+S3-S4+T3+U3+V3+W3+X3+Y3-T4-U4-V4-W4-X4-Y4+Z3+AA3+AB3+AC3-Z4-AA4-AB4-AC4+AD3+AE3+AF3-AD4-AE4-AF4+AG3-AG4</f>
        <v>1491724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9" sqref="M9:AQ9"/>
    </sheetView>
  </sheetViews>
  <sheetFormatPr defaultColWidth="9.140625" defaultRowHeight="12.75"/>
  <cols>
    <col min="1" max="1" width="27.8515625" style="0" bestFit="1" customWidth="1"/>
    <col min="2" max="2" width="22.140625" style="1" customWidth="1"/>
    <col min="3" max="3" width="12.140625" style="1" bestFit="1" customWidth="1"/>
    <col min="4" max="4" width="10.00390625" style="1" customWidth="1"/>
    <col min="5" max="5" width="9.28125" style="1" customWidth="1"/>
    <col min="6" max="6" width="12.140625" style="1" bestFit="1" customWidth="1"/>
    <col min="7" max="7" width="11.140625" style="1" bestFit="1" customWidth="1"/>
    <col min="8" max="8" width="9.140625" style="1" bestFit="1" customWidth="1"/>
    <col min="9" max="9" width="13.8515625" style="1" bestFit="1" customWidth="1"/>
    <col min="10" max="24" width="9.28125" style="0" bestFit="1" customWidth="1"/>
    <col min="25" max="25" width="10.28125" style="0" bestFit="1" customWidth="1"/>
    <col min="26" max="30" width="9.28125" style="0" bestFit="1" customWidth="1"/>
  </cols>
  <sheetData>
    <row r="1" spans="1:33" s="8" customFormat="1" ht="12.75">
      <c r="A1" s="64" t="s">
        <v>31</v>
      </c>
      <c r="B1" s="3"/>
      <c r="C1" s="7" t="s">
        <v>2</v>
      </c>
      <c r="D1" s="7" t="s">
        <v>3</v>
      </c>
      <c r="E1" s="7" t="s">
        <v>4</v>
      </c>
      <c r="F1" s="7" t="s">
        <v>5</v>
      </c>
      <c r="G1" s="13" t="s">
        <v>6</v>
      </c>
      <c r="H1" s="13" t="s">
        <v>7</v>
      </c>
      <c r="I1" s="7" t="s">
        <v>8</v>
      </c>
      <c r="J1" s="13" t="s">
        <v>2</v>
      </c>
      <c r="K1" s="7" t="s">
        <v>3</v>
      </c>
      <c r="L1" s="7" t="s">
        <v>4</v>
      </c>
      <c r="M1" s="7" t="s">
        <v>5</v>
      </c>
      <c r="N1" s="13" t="s">
        <v>6</v>
      </c>
      <c r="O1" s="13" t="s">
        <v>7</v>
      </c>
      <c r="P1" s="7" t="s">
        <v>8</v>
      </c>
      <c r="Q1" s="7" t="s">
        <v>2</v>
      </c>
      <c r="R1" s="7" t="s">
        <v>3</v>
      </c>
      <c r="S1" s="7" t="s">
        <v>4</v>
      </c>
      <c r="T1" s="7" t="s">
        <v>5</v>
      </c>
      <c r="U1" s="13" t="s">
        <v>6</v>
      </c>
      <c r="V1" s="13" t="s">
        <v>7</v>
      </c>
      <c r="W1" s="7" t="s">
        <v>8</v>
      </c>
      <c r="X1" s="13" t="s">
        <v>2</v>
      </c>
      <c r="Y1" s="7" t="s">
        <v>3</v>
      </c>
      <c r="Z1" s="7" t="s">
        <v>4</v>
      </c>
      <c r="AA1" s="7" t="s">
        <v>5</v>
      </c>
      <c r="AB1" s="13" t="s">
        <v>6</v>
      </c>
      <c r="AC1" s="13" t="s">
        <v>7</v>
      </c>
      <c r="AD1" s="9" t="s">
        <v>8</v>
      </c>
      <c r="AE1" s="9" t="s">
        <v>2</v>
      </c>
      <c r="AF1" s="9" t="s">
        <v>3</v>
      </c>
      <c r="AG1" s="9" t="s">
        <v>4</v>
      </c>
    </row>
    <row r="2" spans="1:33" ht="12.75">
      <c r="A2" s="134" t="s">
        <v>59</v>
      </c>
      <c r="B2" s="2"/>
      <c r="C2" s="136">
        <v>40603</v>
      </c>
      <c r="D2" s="136">
        <v>40604</v>
      </c>
      <c r="E2" s="136">
        <v>40605</v>
      </c>
      <c r="F2" s="136">
        <v>40606</v>
      </c>
      <c r="G2" s="139">
        <v>40607</v>
      </c>
      <c r="H2" s="139">
        <v>40608</v>
      </c>
      <c r="I2" s="136">
        <v>40609</v>
      </c>
      <c r="J2" s="139">
        <v>40610</v>
      </c>
      <c r="K2" s="136">
        <v>40611</v>
      </c>
      <c r="L2" s="136">
        <v>40612</v>
      </c>
      <c r="M2" s="136">
        <v>40613</v>
      </c>
      <c r="N2" s="139">
        <v>40614</v>
      </c>
      <c r="O2" s="139">
        <v>40615</v>
      </c>
      <c r="P2" s="136">
        <v>40616</v>
      </c>
      <c r="Q2" s="136">
        <v>40617</v>
      </c>
      <c r="R2" s="136">
        <v>40618</v>
      </c>
      <c r="S2" s="136">
        <v>40619</v>
      </c>
      <c r="T2" s="136">
        <v>40620</v>
      </c>
      <c r="U2" s="139">
        <v>40621</v>
      </c>
      <c r="V2" s="139">
        <v>40622</v>
      </c>
      <c r="W2" s="136">
        <v>40623</v>
      </c>
      <c r="X2" s="139">
        <v>40624</v>
      </c>
      <c r="Y2" s="136">
        <v>40625</v>
      </c>
      <c r="Z2" s="136">
        <v>40626</v>
      </c>
      <c r="AA2" s="136">
        <v>40627</v>
      </c>
      <c r="AB2" s="139">
        <v>40628</v>
      </c>
      <c r="AC2" s="139">
        <v>40629</v>
      </c>
      <c r="AD2" s="136">
        <v>40630</v>
      </c>
      <c r="AE2" s="136">
        <v>40631</v>
      </c>
      <c r="AF2" s="136">
        <v>40632</v>
      </c>
      <c r="AG2" s="136">
        <v>40633</v>
      </c>
    </row>
    <row r="3" spans="1:33" s="11" customFormat="1" ht="12.75">
      <c r="A3" s="138">
        <f ca="1">TODAY()</f>
        <v>40681</v>
      </c>
      <c r="B3" s="12" t="s">
        <v>0</v>
      </c>
      <c r="C3" s="22">
        <v>500000</v>
      </c>
      <c r="D3" s="22">
        <v>510000</v>
      </c>
      <c r="E3" s="22">
        <v>535000</v>
      </c>
      <c r="F3" s="22">
        <v>700000</v>
      </c>
      <c r="G3" s="106">
        <v>1250000</v>
      </c>
      <c r="H3" s="106">
        <v>900000</v>
      </c>
      <c r="I3" s="22">
        <v>1000000</v>
      </c>
      <c r="J3" s="23">
        <v>1000000</v>
      </c>
      <c r="K3" s="23">
        <v>440000</v>
      </c>
      <c r="L3" s="23">
        <v>500000</v>
      </c>
      <c r="M3" s="23">
        <v>650000</v>
      </c>
      <c r="N3" s="107">
        <v>1200000</v>
      </c>
      <c r="O3" s="107">
        <v>820000</v>
      </c>
      <c r="P3" s="23">
        <v>390000</v>
      </c>
      <c r="Q3" s="23">
        <v>400000</v>
      </c>
      <c r="R3" s="23">
        <v>420000</v>
      </c>
      <c r="S3" s="23">
        <v>490000</v>
      </c>
      <c r="T3" s="23">
        <v>600000</v>
      </c>
      <c r="U3" s="23">
        <v>1000000</v>
      </c>
      <c r="V3" s="23">
        <v>750000</v>
      </c>
      <c r="W3" s="23">
        <v>900000</v>
      </c>
      <c r="X3" s="23">
        <v>600000</v>
      </c>
      <c r="Y3" s="23">
        <v>400000</v>
      </c>
      <c r="Z3" s="23">
        <v>480000</v>
      </c>
      <c r="AA3" s="23">
        <v>580000</v>
      </c>
      <c r="AB3" s="23">
        <v>950000</v>
      </c>
      <c r="AC3" s="23">
        <v>690000</v>
      </c>
      <c r="AD3" s="23">
        <v>380000</v>
      </c>
      <c r="AE3" s="23">
        <v>390000</v>
      </c>
      <c r="AF3" s="23">
        <v>400000</v>
      </c>
      <c r="AG3" s="23">
        <v>485000</v>
      </c>
    </row>
    <row r="4" spans="2:33" ht="12.75">
      <c r="B4" s="4" t="s">
        <v>1</v>
      </c>
      <c r="C4" s="24">
        <f>C17+C25+C33</f>
        <v>523327</v>
      </c>
      <c r="D4" s="24">
        <f aca="true" t="shared" si="0" ref="D4:AG4">D17+D25+D33</f>
        <v>553284</v>
      </c>
      <c r="E4" s="24">
        <f t="shared" si="0"/>
        <v>818350</v>
      </c>
      <c r="F4" s="24">
        <f t="shared" si="0"/>
        <v>702093</v>
      </c>
      <c r="G4" s="24">
        <f t="shared" si="0"/>
        <v>1008790</v>
      </c>
      <c r="H4" s="24">
        <f t="shared" si="0"/>
        <v>1412139</v>
      </c>
      <c r="I4" s="24">
        <f t="shared" si="0"/>
        <v>1372139</v>
      </c>
      <c r="J4" s="24">
        <f t="shared" si="0"/>
        <v>957228</v>
      </c>
      <c r="K4" s="24">
        <f t="shared" si="0"/>
        <v>364495</v>
      </c>
      <c r="L4" s="24">
        <f t="shared" si="0"/>
        <v>489936</v>
      </c>
      <c r="M4" s="24">
        <f t="shared" si="0"/>
        <v>362663</v>
      </c>
      <c r="N4" s="24">
        <f t="shared" si="0"/>
        <v>826159</v>
      </c>
      <c r="O4" s="24">
        <f t="shared" si="0"/>
        <v>943982</v>
      </c>
      <c r="P4" s="24">
        <f t="shared" si="0"/>
        <v>386783</v>
      </c>
      <c r="Q4" s="24">
        <f t="shared" si="0"/>
        <v>283773</v>
      </c>
      <c r="R4" s="24">
        <f t="shared" si="0"/>
        <v>418423</v>
      </c>
      <c r="S4" s="24">
        <f t="shared" si="0"/>
        <v>371582</v>
      </c>
      <c r="T4" s="24">
        <f t="shared" si="0"/>
        <v>495430</v>
      </c>
      <c r="U4" s="24">
        <f t="shared" si="0"/>
        <v>891023</v>
      </c>
      <c r="V4" s="24">
        <f t="shared" si="0"/>
        <v>1130957</v>
      </c>
      <c r="W4" s="24">
        <f t="shared" si="0"/>
        <v>887292</v>
      </c>
      <c r="X4" s="24">
        <f t="shared" si="0"/>
        <v>911364</v>
      </c>
      <c r="Y4" s="24">
        <f t="shared" si="0"/>
        <v>714750</v>
      </c>
      <c r="Z4" s="24">
        <f t="shared" si="0"/>
        <v>395406</v>
      </c>
      <c r="AA4" s="24">
        <f t="shared" si="0"/>
        <v>479126</v>
      </c>
      <c r="AB4" s="24">
        <f t="shared" si="0"/>
        <v>1062903</v>
      </c>
      <c r="AC4" s="24">
        <f t="shared" si="0"/>
        <v>711169</v>
      </c>
      <c r="AD4" s="24">
        <f t="shared" si="0"/>
        <v>298263</v>
      </c>
      <c r="AE4" s="24">
        <f t="shared" si="0"/>
        <v>355757</v>
      </c>
      <c r="AF4" s="24">
        <f t="shared" si="0"/>
        <v>364022</v>
      </c>
      <c r="AG4" s="24">
        <f t="shared" si="0"/>
        <v>686597</v>
      </c>
    </row>
    <row r="5" spans="2:33" ht="12.75">
      <c r="B5" s="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2:33" s="10" customFormat="1" ht="12.75">
      <c r="B6" s="108" t="s">
        <v>30</v>
      </c>
      <c r="C6" s="109">
        <f>C4/C3</f>
        <v>1.046654</v>
      </c>
      <c r="D6" s="109">
        <f>D4/D3</f>
        <v>1.084870588235294</v>
      </c>
      <c r="E6" s="109">
        <f>E4/E3</f>
        <v>1.529626168224299</v>
      </c>
      <c r="F6" s="109">
        <f aca="true" t="shared" si="1" ref="F6:AG6">F4/F3</f>
        <v>1.00299</v>
      </c>
      <c r="G6" s="109">
        <f t="shared" si="1"/>
        <v>0.807032</v>
      </c>
      <c r="H6" s="109">
        <f t="shared" si="1"/>
        <v>1.5690433333333333</v>
      </c>
      <c r="I6" s="109">
        <f t="shared" si="1"/>
        <v>1.372139</v>
      </c>
      <c r="J6" s="109">
        <f t="shared" si="1"/>
        <v>0.957228</v>
      </c>
      <c r="K6" s="109">
        <f t="shared" si="1"/>
        <v>0.8283977272727273</v>
      </c>
      <c r="L6" s="109">
        <f t="shared" si="1"/>
        <v>0.979872</v>
      </c>
      <c r="M6" s="109">
        <f t="shared" si="1"/>
        <v>0.5579430769230769</v>
      </c>
      <c r="N6" s="109">
        <f t="shared" si="1"/>
        <v>0.6884658333333333</v>
      </c>
      <c r="O6" s="109">
        <f t="shared" si="1"/>
        <v>1.1511975609756098</v>
      </c>
      <c r="P6" s="109">
        <f t="shared" si="1"/>
        <v>0.991751282051282</v>
      </c>
      <c r="Q6" s="109">
        <f t="shared" si="1"/>
        <v>0.7094325</v>
      </c>
      <c r="R6" s="109">
        <f t="shared" si="1"/>
        <v>0.9962452380952381</v>
      </c>
      <c r="S6" s="109">
        <f t="shared" si="1"/>
        <v>0.758330612244898</v>
      </c>
      <c r="T6" s="109">
        <f t="shared" si="1"/>
        <v>0.8257166666666667</v>
      </c>
      <c r="U6" s="109">
        <f t="shared" si="1"/>
        <v>0.891023</v>
      </c>
      <c r="V6" s="109">
        <f t="shared" si="1"/>
        <v>1.5079426666666667</v>
      </c>
      <c r="W6" s="109">
        <f t="shared" si="1"/>
        <v>0.98588</v>
      </c>
      <c r="X6" s="109">
        <f t="shared" si="1"/>
        <v>1.51894</v>
      </c>
      <c r="Y6" s="109">
        <f t="shared" si="1"/>
        <v>1.786875</v>
      </c>
      <c r="Z6" s="109">
        <f t="shared" si="1"/>
        <v>0.8237625</v>
      </c>
      <c r="AA6" s="109">
        <f t="shared" si="1"/>
        <v>0.8260793103448276</v>
      </c>
      <c r="AB6" s="109">
        <f t="shared" si="1"/>
        <v>1.1188452631578947</v>
      </c>
      <c r="AC6" s="109">
        <f t="shared" si="1"/>
        <v>1.0306797101449274</v>
      </c>
      <c r="AD6" s="109">
        <f t="shared" si="1"/>
        <v>0.7849026315789474</v>
      </c>
      <c r="AE6" s="109">
        <f t="shared" si="1"/>
        <v>0.9121974358974358</v>
      </c>
      <c r="AF6" s="109">
        <f t="shared" si="1"/>
        <v>0.910055</v>
      </c>
      <c r="AG6" s="109">
        <f t="shared" si="1"/>
        <v>1.4156639175257733</v>
      </c>
    </row>
    <row r="7" spans="1:30" s="112" customFormat="1" ht="12.75">
      <c r="A7" s="10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s="112" customFormat="1" ht="12.75">
      <c r="A8" s="10"/>
      <c r="B8" s="80"/>
      <c r="C8" s="113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43" s="115" customFormat="1" ht="12.75">
      <c r="A9"/>
      <c r="B9" s="21" t="s">
        <v>33</v>
      </c>
      <c r="C9" s="114">
        <f>C19+C27+C35</f>
        <v>145</v>
      </c>
      <c r="D9" s="114">
        <f aca="true" t="shared" si="2" ref="D9:AG9">D19+D27+D35</f>
        <v>183</v>
      </c>
      <c r="E9" s="114">
        <f t="shared" si="2"/>
        <v>216</v>
      </c>
      <c r="F9" s="114">
        <f t="shared" si="2"/>
        <v>204</v>
      </c>
      <c r="G9" s="114">
        <f t="shared" si="2"/>
        <v>281</v>
      </c>
      <c r="H9" s="114">
        <f t="shared" si="2"/>
        <v>441</v>
      </c>
      <c r="I9" s="114">
        <f t="shared" si="2"/>
        <v>428</v>
      </c>
      <c r="J9" s="114">
        <f t="shared" si="2"/>
        <v>311</v>
      </c>
      <c r="K9" s="114">
        <f t="shared" si="2"/>
        <v>105</v>
      </c>
      <c r="L9" s="114">
        <f t="shared" si="2"/>
        <v>115</v>
      </c>
      <c r="M9" s="142">
        <f t="shared" si="2"/>
        <v>97</v>
      </c>
      <c r="N9" s="142">
        <f t="shared" si="2"/>
        <v>257</v>
      </c>
      <c r="O9" s="142">
        <f t="shared" si="2"/>
        <v>306</v>
      </c>
      <c r="P9" s="142">
        <f t="shared" si="2"/>
        <v>113</v>
      </c>
      <c r="Q9" s="142">
        <f t="shared" si="2"/>
        <v>84</v>
      </c>
      <c r="R9" s="142">
        <f t="shared" si="2"/>
        <v>115</v>
      </c>
      <c r="S9" s="142">
        <f t="shared" si="2"/>
        <v>135</v>
      </c>
      <c r="T9" s="142">
        <f t="shared" si="2"/>
        <v>167</v>
      </c>
      <c r="U9" s="142">
        <f t="shared" si="2"/>
        <v>244</v>
      </c>
      <c r="V9" s="142">
        <f t="shared" si="2"/>
        <v>363</v>
      </c>
      <c r="W9" s="142">
        <f t="shared" si="2"/>
        <v>335</v>
      </c>
      <c r="X9" s="142">
        <f t="shared" si="2"/>
        <v>305</v>
      </c>
      <c r="Y9" s="142">
        <f t="shared" si="2"/>
        <v>231</v>
      </c>
      <c r="Z9" s="142">
        <f t="shared" si="2"/>
        <v>131</v>
      </c>
      <c r="AA9" s="142">
        <f t="shared" si="2"/>
        <v>120</v>
      </c>
      <c r="AB9" s="142">
        <f t="shared" si="2"/>
        <v>308</v>
      </c>
      <c r="AC9" s="142">
        <f t="shared" si="2"/>
        <v>202</v>
      </c>
      <c r="AD9" s="142">
        <f t="shared" si="2"/>
        <v>82</v>
      </c>
      <c r="AE9" s="142">
        <f t="shared" si="2"/>
        <v>117</v>
      </c>
      <c r="AF9" s="142">
        <f t="shared" si="2"/>
        <v>107</v>
      </c>
      <c r="AG9" s="142">
        <f t="shared" si="2"/>
        <v>195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</row>
    <row r="10" spans="1:33" s="115" customFormat="1" ht="12.75">
      <c r="A10"/>
      <c r="B10" s="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2.75">
      <c r="A11" s="71" t="s">
        <v>9</v>
      </c>
      <c r="B11" s="116">
        <f>C3+D3+E3+F3+G3+H3+I3+J3+K3+L3+M3+N3+O3+P3+Q3+R3+S3+T3+U3+V3+W3+X3+Y3+Z3+AA3+AB3+AC3+AD3+AE3+AF3+AG3</f>
        <v>20310000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</row>
    <row r="12" spans="1:33" ht="12.75">
      <c r="A12" s="71" t="s">
        <v>45</v>
      </c>
      <c r="B12" s="36">
        <f>SUM(C4:AG4)</f>
        <v>21179205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2.75">
      <c r="A13" s="71" t="s">
        <v>10</v>
      </c>
      <c r="B13" s="56">
        <f>B12/B11</f>
        <v>1.0427968980797637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2:30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2:30" ht="12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2:30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3" ht="12.75">
      <c r="A17" s="72" t="s">
        <v>34</v>
      </c>
      <c r="B17" s="118" t="s">
        <v>16</v>
      </c>
      <c r="C17" s="74">
        <v>297910</v>
      </c>
      <c r="D17" s="74">
        <v>387030</v>
      </c>
      <c r="E17" s="74">
        <v>450988</v>
      </c>
      <c r="F17" s="74">
        <v>370108</v>
      </c>
      <c r="G17" s="74">
        <v>646236</v>
      </c>
      <c r="H17" s="74">
        <v>859955</v>
      </c>
      <c r="I17" s="74">
        <v>852411</v>
      </c>
      <c r="J17" s="74">
        <v>683165</v>
      </c>
      <c r="K17" s="74">
        <v>194951</v>
      </c>
      <c r="L17" s="74">
        <v>215987</v>
      </c>
      <c r="M17" s="74">
        <v>181673</v>
      </c>
      <c r="N17" s="74">
        <v>474451</v>
      </c>
      <c r="O17" s="74">
        <v>613558</v>
      </c>
      <c r="P17" s="74">
        <v>232869</v>
      </c>
      <c r="Q17" s="74">
        <v>200985</v>
      </c>
      <c r="R17" s="74">
        <v>156540</v>
      </c>
      <c r="S17" s="74">
        <v>264754</v>
      </c>
      <c r="T17" s="74">
        <v>340280</v>
      </c>
      <c r="U17" s="74">
        <v>432878</v>
      </c>
      <c r="V17" s="74">
        <v>685204</v>
      </c>
      <c r="W17" s="74">
        <v>675978</v>
      </c>
      <c r="X17" s="74">
        <v>581851</v>
      </c>
      <c r="Y17" s="74">
        <v>472838</v>
      </c>
      <c r="Z17" s="74">
        <v>257195</v>
      </c>
      <c r="AA17" s="74">
        <v>154098</v>
      </c>
      <c r="AB17" s="74">
        <v>572959</v>
      </c>
      <c r="AC17" s="74">
        <v>338421</v>
      </c>
      <c r="AD17" s="74">
        <v>151753</v>
      </c>
      <c r="AE17" s="74">
        <v>257828</v>
      </c>
      <c r="AF17" s="74">
        <v>244244</v>
      </c>
      <c r="AG17" s="74">
        <v>382149</v>
      </c>
    </row>
    <row r="18" spans="2:33" ht="12.75">
      <c r="B18" s="31" t="s">
        <v>17</v>
      </c>
      <c r="C18" s="55">
        <f aca="true" t="shared" si="3" ref="C18:AG18">C17/C4</f>
        <v>0.5692616662239861</v>
      </c>
      <c r="D18" s="55">
        <f t="shared" si="3"/>
        <v>0.6995141735528227</v>
      </c>
      <c r="E18" s="55">
        <f t="shared" si="3"/>
        <v>0.551094275065681</v>
      </c>
      <c r="F18" s="55">
        <f t="shared" si="3"/>
        <v>0.5271495371695772</v>
      </c>
      <c r="G18" s="55">
        <f t="shared" si="3"/>
        <v>0.6406050813350648</v>
      </c>
      <c r="H18" s="55">
        <f t="shared" si="3"/>
        <v>0.6089733376105326</v>
      </c>
      <c r="I18" s="55">
        <f t="shared" si="3"/>
        <v>0.6212278785166809</v>
      </c>
      <c r="J18" s="55">
        <f t="shared" si="3"/>
        <v>0.7136909910700481</v>
      </c>
      <c r="K18" s="55">
        <f t="shared" si="3"/>
        <v>0.5348523299359388</v>
      </c>
      <c r="L18" s="55">
        <f t="shared" si="3"/>
        <v>0.44084737598380197</v>
      </c>
      <c r="M18" s="55">
        <f t="shared" si="3"/>
        <v>0.5009416455497252</v>
      </c>
      <c r="N18" s="55">
        <f t="shared" si="3"/>
        <v>0.574285337326108</v>
      </c>
      <c r="O18" s="55">
        <f t="shared" si="3"/>
        <v>0.6499679019303334</v>
      </c>
      <c r="P18" s="55">
        <f t="shared" si="3"/>
        <v>0.6020662748879863</v>
      </c>
      <c r="Q18" s="55">
        <f t="shared" si="3"/>
        <v>0.7082597710141557</v>
      </c>
      <c r="R18" s="55">
        <f t="shared" si="3"/>
        <v>0.37411901353415083</v>
      </c>
      <c r="S18" s="55">
        <f t="shared" si="3"/>
        <v>0.712504911432739</v>
      </c>
      <c r="T18" s="55">
        <f t="shared" si="3"/>
        <v>0.6868376965464345</v>
      </c>
      <c r="U18" s="55">
        <f t="shared" si="3"/>
        <v>0.4858213536575375</v>
      </c>
      <c r="V18" s="55">
        <f t="shared" si="3"/>
        <v>0.6058621150052567</v>
      </c>
      <c r="W18" s="55">
        <f t="shared" si="3"/>
        <v>0.7618439025709688</v>
      </c>
      <c r="X18" s="55">
        <f t="shared" si="3"/>
        <v>0.6384397452609495</v>
      </c>
      <c r="Y18" s="55">
        <f t="shared" si="3"/>
        <v>0.6615431969220007</v>
      </c>
      <c r="Z18" s="55">
        <f t="shared" si="3"/>
        <v>0.6504580102476948</v>
      </c>
      <c r="AA18" s="55">
        <f t="shared" si="3"/>
        <v>0.32162312210149313</v>
      </c>
      <c r="AB18" s="55">
        <f t="shared" si="3"/>
        <v>0.5390510705116083</v>
      </c>
      <c r="AC18" s="55">
        <f t="shared" si="3"/>
        <v>0.47586579280030483</v>
      </c>
      <c r="AD18" s="55">
        <f t="shared" si="3"/>
        <v>0.5087892229341219</v>
      </c>
      <c r="AE18" s="55">
        <f t="shared" si="3"/>
        <v>0.7247306447940589</v>
      </c>
      <c r="AF18" s="55">
        <f t="shared" si="3"/>
        <v>0.67095944750592</v>
      </c>
      <c r="AG18" s="55">
        <f t="shared" si="3"/>
        <v>0.5565841388762258</v>
      </c>
    </row>
    <row r="19" spans="2:43" ht="12.75">
      <c r="B19" s="29" t="s">
        <v>18</v>
      </c>
      <c r="C19" s="34">
        <v>109</v>
      </c>
      <c r="D19" s="34">
        <v>148</v>
      </c>
      <c r="E19" s="34">
        <v>152</v>
      </c>
      <c r="F19" s="34">
        <v>147</v>
      </c>
      <c r="G19" s="34">
        <v>217</v>
      </c>
      <c r="H19" s="34">
        <v>333</v>
      </c>
      <c r="I19" s="34">
        <v>323</v>
      </c>
      <c r="J19" s="34">
        <v>260</v>
      </c>
      <c r="K19" s="34">
        <v>75</v>
      </c>
      <c r="L19" s="34">
        <v>72</v>
      </c>
      <c r="M19" s="142">
        <v>67</v>
      </c>
      <c r="N19" s="142">
        <v>189</v>
      </c>
      <c r="O19" s="142">
        <v>244</v>
      </c>
      <c r="P19" s="142">
        <v>88</v>
      </c>
      <c r="Q19" s="142">
        <v>67</v>
      </c>
      <c r="R19" s="142">
        <v>77</v>
      </c>
      <c r="S19" s="142">
        <v>112</v>
      </c>
      <c r="T19" s="142">
        <v>141</v>
      </c>
      <c r="U19" s="142">
        <v>170</v>
      </c>
      <c r="V19" s="142">
        <v>279</v>
      </c>
      <c r="W19" s="142">
        <v>296</v>
      </c>
      <c r="X19" s="142">
        <v>234</v>
      </c>
      <c r="Y19" s="142">
        <v>183</v>
      </c>
      <c r="Z19" s="142">
        <v>107</v>
      </c>
      <c r="AA19" s="142">
        <v>68</v>
      </c>
      <c r="AB19" s="142">
        <v>222</v>
      </c>
      <c r="AC19" s="142">
        <v>132</v>
      </c>
      <c r="AD19" s="142">
        <v>57</v>
      </c>
      <c r="AE19" s="142">
        <v>97</v>
      </c>
      <c r="AF19" s="142">
        <v>87</v>
      </c>
      <c r="AG19" s="142">
        <v>138</v>
      </c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2:30" ht="12.75">
      <c r="B20" s="29">
        <f>C19+D19+E19+F19+G19+H19+I19+J19+K19+L19+M19+N19+O19+P19+Q19+R19+S19+T19+U19+V19+W19+X19+Y19+Z19+AA19+AB19+AC19+AD19</f>
        <v>4569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119"/>
      <c r="Y20" s="44"/>
      <c r="Z20" s="44"/>
      <c r="AA20" s="44"/>
      <c r="AB20" s="44"/>
      <c r="AC20" s="44"/>
      <c r="AD20" s="44"/>
    </row>
    <row r="21" spans="1:30" ht="12.75">
      <c r="A21" s="71" t="s">
        <v>35</v>
      </c>
      <c r="B21" s="38">
        <f>C17+D17+E17+F17+G17+H17+I17+J17+K17+L17+M17+N17+O17+P17+Q17+R17+S17+T17+U17+V17+W17+X17+Y17+Z17+AA17+AB17+AC17+AD17</f>
        <v>11747026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1"/>
      <c r="Z21" s="121"/>
      <c r="AA21" s="121"/>
      <c r="AB21" s="121"/>
      <c r="AC21" s="121"/>
      <c r="AD21" s="121"/>
    </row>
    <row r="22" spans="1:30" ht="12.75">
      <c r="A22" s="48" t="s">
        <v>27</v>
      </c>
      <c r="B22" s="62">
        <f>B21/B12</f>
        <v>0.5546490531632325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2.75">
      <c r="A23" s="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2.75">
      <c r="A24" s="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3" ht="12.75">
      <c r="A25" s="71" t="s">
        <v>40</v>
      </c>
      <c r="B25" s="122" t="s">
        <v>19</v>
      </c>
      <c r="C25" s="30">
        <v>225417</v>
      </c>
      <c r="D25" s="30">
        <v>166254</v>
      </c>
      <c r="E25" s="30">
        <v>367362</v>
      </c>
      <c r="F25" s="30">
        <v>331985</v>
      </c>
      <c r="G25" s="30">
        <v>362554</v>
      </c>
      <c r="H25" s="30">
        <v>545724</v>
      </c>
      <c r="I25" s="30">
        <v>519728</v>
      </c>
      <c r="J25" s="30">
        <v>274063</v>
      </c>
      <c r="K25" s="30">
        <v>169544</v>
      </c>
      <c r="L25" s="30">
        <v>267319</v>
      </c>
      <c r="M25" s="30">
        <v>180990</v>
      </c>
      <c r="N25" s="30">
        <v>337308</v>
      </c>
      <c r="O25" s="30">
        <v>330424</v>
      </c>
      <c r="P25" s="30">
        <v>153914</v>
      </c>
      <c r="Q25" s="30">
        <v>82788</v>
      </c>
      <c r="R25" s="30">
        <v>261883</v>
      </c>
      <c r="S25" s="30">
        <v>106828</v>
      </c>
      <c r="T25" s="30">
        <v>155150</v>
      </c>
      <c r="U25" s="30">
        <v>458145</v>
      </c>
      <c r="V25" s="30">
        <v>429853</v>
      </c>
      <c r="W25" s="30">
        <v>211314</v>
      </c>
      <c r="X25" s="30">
        <v>322713</v>
      </c>
      <c r="Y25" s="30">
        <v>241912</v>
      </c>
      <c r="Z25" s="30">
        <v>138211</v>
      </c>
      <c r="AA25" s="30">
        <v>325028</v>
      </c>
      <c r="AB25" s="30">
        <v>489944</v>
      </c>
      <c r="AC25" s="30">
        <v>372748</v>
      </c>
      <c r="AD25" s="30">
        <v>146510</v>
      </c>
      <c r="AE25" s="30">
        <v>90329</v>
      </c>
      <c r="AF25" s="30">
        <v>119778</v>
      </c>
      <c r="AG25" s="30">
        <v>304448</v>
      </c>
    </row>
    <row r="26" spans="2:33" ht="12.75">
      <c r="B26" s="31" t="s">
        <v>17</v>
      </c>
      <c r="C26" s="55">
        <f aca="true" t="shared" si="4" ref="C26:AG26">C25/C4</f>
        <v>0.43073833377601384</v>
      </c>
      <c r="D26" s="55">
        <f t="shared" si="4"/>
        <v>0.3004858264471772</v>
      </c>
      <c r="E26" s="55">
        <f t="shared" si="4"/>
        <v>0.4489057249343191</v>
      </c>
      <c r="F26" s="55">
        <f t="shared" si="4"/>
        <v>0.47285046283042276</v>
      </c>
      <c r="G26" s="55">
        <f t="shared" si="4"/>
        <v>0.3593949186649352</v>
      </c>
      <c r="H26" s="55">
        <f t="shared" si="4"/>
        <v>0.38645204190239063</v>
      </c>
      <c r="I26" s="55">
        <f t="shared" si="4"/>
        <v>0.3787721214833191</v>
      </c>
      <c r="J26" s="55">
        <f t="shared" si="4"/>
        <v>0.2863090089299519</v>
      </c>
      <c r="K26" s="55">
        <f t="shared" si="4"/>
        <v>0.4651476700640612</v>
      </c>
      <c r="L26" s="55">
        <f t="shared" si="4"/>
        <v>0.5456202442768034</v>
      </c>
      <c r="M26" s="55">
        <f t="shared" si="4"/>
        <v>0.4990583544502748</v>
      </c>
      <c r="N26" s="55">
        <f t="shared" si="4"/>
        <v>0.4082846038111308</v>
      </c>
      <c r="O26" s="55">
        <f t="shared" si="4"/>
        <v>0.35003209806966656</v>
      </c>
      <c r="P26" s="55">
        <f t="shared" si="4"/>
        <v>0.3979337251120137</v>
      </c>
      <c r="Q26" s="55">
        <f t="shared" si="4"/>
        <v>0.29174022898584434</v>
      </c>
      <c r="R26" s="55">
        <f t="shared" si="4"/>
        <v>0.6258809864658491</v>
      </c>
      <c r="S26" s="55">
        <f t="shared" si="4"/>
        <v>0.2874950885672611</v>
      </c>
      <c r="T26" s="55">
        <f t="shared" si="4"/>
        <v>0.3131623034535656</v>
      </c>
      <c r="U26" s="55">
        <f t="shared" si="4"/>
        <v>0.5141786463424626</v>
      </c>
      <c r="V26" s="55">
        <f t="shared" si="4"/>
        <v>0.3800789950457887</v>
      </c>
      <c r="W26" s="55">
        <f t="shared" si="4"/>
        <v>0.23815609742903127</v>
      </c>
      <c r="X26" s="55">
        <f t="shared" si="4"/>
        <v>0.35409891108272873</v>
      </c>
      <c r="Y26" s="55">
        <f t="shared" si="4"/>
        <v>0.3384568030779993</v>
      </c>
      <c r="Z26" s="55">
        <f t="shared" si="4"/>
        <v>0.3495419897523052</v>
      </c>
      <c r="AA26" s="55">
        <f t="shared" si="4"/>
        <v>0.6783768778985069</v>
      </c>
      <c r="AB26" s="55">
        <f t="shared" si="4"/>
        <v>0.4609489294883917</v>
      </c>
      <c r="AC26" s="55">
        <f t="shared" si="4"/>
        <v>0.5241342071996952</v>
      </c>
      <c r="AD26" s="55">
        <f t="shared" si="4"/>
        <v>0.4912107770658781</v>
      </c>
      <c r="AE26" s="55">
        <f t="shared" si="4"/>
        <v>0.253906458622037</v>
      </c>
      <c r="AF26" s="55">
        <f t="shared" si="4"/>
        <v>0.32904055249408004</v>
      </c>
      <c r="AG26" s="55">
        <f t="shared" si="4"/>
        <v>0.44341586112377424</v>
      </c>
    </row>
    <row r="27" spans="1:43" ht="12.75">
      <c r="A27" s="80"/>
      <c r="B27" s="29" t="s">
        <v>18</v>
      </c>
      <c r="C27" s="29">
        <v>36</v>
      </c>
      <c r="D27" s="29">
        <v>35</v>
      </c>
      <c r="E27" s="29">
        <v>64</v>
      </c>
      <c r="F27" s="29">
        <v>57</v>
      </c>
      <c r="G27" s="29">
        <v>64</v>
      </c>
      <c r="H27" s="29">
        <v>107</v>
      </c>
      <c r="I27" s="29">
        <v>105</v>
      </c>
      <c r="J27" s="29">
        <v>51</v>
      </c>
      <c r="K27" s="29">
        <v>30</v>
      </c>
      <c r="L27" s="29">
        <v>42</v>
      </c>
      <c r="M27" s="142">
        <v>30</v>
      </c>
      <c r="N27" s="142">
        <v>66</v>
      </c>
      <c r="O27" s="142">
        <v>62</v>
      </c>
      <c r="P27" s="142">
        <v>25</v>
      </c>
      <c r="Q27" s="142">
        <v>17</v>
      </c>
      <c r="R27" s="142">
        <v>38</v>
      </c>
      <c r="S27" s="142">
        <v>22</v>
      </c>
      <c r="T27" s="142">
        <v>26</v>
      </c>
      <c r="U27" s="142">
        <v>74</v>
      </c>
      <c r="V27" s="142">
        <v>82</v>
      </c>
      <c r="W27" s="142">
        <v>39</v>
      </c>
      <c r="X27" s="142">
        <v>70</v>
      </c>
      <c r="Y27" s="142">
        <v>48</v>
      </c>
      <c r="Z27" s="142">
        <v>24</v>
      </c>
      <c r="AA27" s="142">
        <v>52</v>
      </c>
      <c r="AB27" s="142">
        <v>86</v>
      </c>
      <c r="AC27" s="142">
        <v>70</v>
      </c>
      <c r="AD27" s="142">
        <v>25</v>
      </c>
      <c r="AE27" s="142">
        <v>19</v>
      </c>
      <c r="AF27" s="142">
        <v>20</v>
      </c>
      <c r="AG27" s="142">
        <v>57</v>
      </c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30" ht="12.75">
      <c r="A28" s="80"/>
      <c r="B28" s="29">
        <f>C27+D27+E27+F27+G27+H27+I27+J27+K27+L27+M27+N27+O27+P27+Q27+R27+S27+T27+U27+V27+W27+X27+Y27+Z27+AA27+AB27+AC27+AD27</f>
        <v>1447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78"/>
      <c r="AB28" s="78"/>
      <c r="AC28" s="78"/>
      <c r="AD28" s="78"/>
    </row>
    <row r="29" spans="1:30" ht="12.75">
      <c r="A29" s="71" t="s">
        <v>37</v>
      </c>
      <c r="B29" s="38">
        <f>C25+D25+E25+F25+G25+H25+I25+J25+K25+L25+M25+N25+O25+P25+Q25+R25+S25+T25+U25+V25+W25+X25+Y25+Z25+AA25+AB25+AC25+AD25</f>
        <v>7975613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2.75">
      <c r="A30" s="48" t="s">
        <v>28</v>
      </c>
      <c r="B30" s="62">
        <f>B29/B12</f>
        <v>0.37657754386909237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2:30" ht="12.7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2:30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3" ht="12.75">
      <c r="A33" s="71" t="s">
        <v>40</v>
      </c>
      <c r="B33" s="123" t="s">
        <v>20</v>
      </c>
      <c r="C33" s="32"/>
      <c r="D33" s="32"/>
      <c r="E33" s="32"/>
      <c r="F33" s="32"/>
      <c r="G33" s="32"/>
      <c r="H33" s="32">
        <v>6460</v>
      </c>
      <c r="I33" s="32"/>
      <c r="J33" s="32"/>
      <c r="K33" s="32"/>
      <c r="L33" s="32">
        <v>6630</v>
      </c>
      <c r="M33" s="32"/>
      <c r="N33" s="32">
        <v>14400</v>
      </c>
      <c r="O33" s="32"/>
      <c r="P33" s="82"/>
      <c r="Q33" s="32"/>
      <c r="R33" s="32"/>
      <c r="S33" s="32"/>
      <c r="T33" s="32"/>
      <c r="U33" s="82"/>
      <c r="V33" s="32">
        <v>15900</v>
      </c>
      <c r="W33" s="82"/>
      <c r="X33" s="32">
        <v>6800</v>
      </c>
      <c r="Y33" s="82"/>
      <c r="Z33" s="82"/>
      <c r="AA33" s="82"/>
      <c r="AB33" s="32"/>
      <c r="AC33" s="32"/>
      <c r="AD33" s="82"/>
      <c r="AE33" s="32">
        <v>7600</v>
      </c>
      <c r="AF33" s="82"/>
      <c r="AG33" s="82"/>
    </row>
    <row r="34" spans="2:33" ht="12.75">
      <c r="B34" s="31" t="s">
        <v>17</v>
      </c>
      <c r="C34" s="55">
        <f>C33/C4</f>
        <v>0</v>
      </c>
      <c r="D34" s="55">
        <f aca="true" t="shared" si="5" ref="D34:AG34">D33/D4</f>
        <v>0</v>
      </c>
      <c r="E34" s="55">
        <f t="shared" si="5"/>
        <v>0</v>
      </c>
      <c r="F34" s="55">
        <f t="shared" si="5"/>
        <v>0</v>
      </c>
      <c r="G34" s="55">
        <f t="shared" si="5"/>
        <v>0</v>
      </c>
      <c r="H34" s="55">
        <f t="shared" si="5"/>
        <v>0.004574620487076697</v>
      </c>
      <c r="I34" s="55">
        <f t="shared" si="5"/>
        <v>0</v>
      </c>
      <c r="J34" s="55">
        <f t="shared" si="5"/>
        <v>0</v>
      </c>
      <c r="K34" s="55">
        <f t="shared" si="5"/>
        <v>0</v>
      </c>
      <c r="L34" s="55">
        <f t="shared" si="5"/>
        <v>0.013532379739394532</v>
      </c>
      <c r="M34" s="55">
        <f t="shared" si="5"/>
        <v>0</v>
      </c>
      <c r="N34" s="55">
        <f t="shared" si="5"/>
        <v>0.017430058862761284</v>
      </c>
      <c r="O34" s="55">
        <f t="shared" si="5"/>
        <v>0</v>
      </c>
      <c r="P34" s="55">
        <f t="shared" si="5"/>
        <v>0</v>
      </c>
      <c r="Q34" s="55">
        <f t="shared" si="5"/>
        <v>0</v>
      </c>
      <c r="R34" s="55">
        <f t="shared" si="5"/>
        <v>0</v>
      </c>
      <c r="S34" s="55">
        <f t="shared" si="5"/>
        <v>0</v>
      </c>
      <c r="T34" s="55">
        <f t="shared" si="5"/>
        <v>0</v>
      </c>
      <c r="U34" s="55">
        <f t="shared" si="5"/>
        <v>0</v>
      </c>
      <c r="V34" s="55">
        <f t="shared" si="5"/>
        <v>0.014058889948954734</v>
      </c>
      <c r="W34" s="55">
        <f t="shared" si="5"/>
        <v>0</v>
      </c>
      <c r="X34" s="55">
        <f t="shared" si="5"/>
        <v>0.0074613436563217336</v>
      </c>
      <c r="Y34" s="55">
        <f t="shared" si="5"/>
        <v>0</v>
      </c>
      <c r="Z34" s="55">
        <f t="shared" si="5"/>
        <v>0</v>
      </c>
      <c r="AA34" s="55">
        <f t="shared" si="5"/>
        <v>0</v>
      </c>
      <c r="AB34" s="55">
        <f t="shared" si="5"/>
        <v>0</v>
      </c>
      <c r="AC34" s="55">
        <f t="shared" si="5"/>
        <v>0</v>
      </c>
      <c r="AD34" s="55">
        <f t="shared" si="5"/>
        <v>0</v>
      </c>
      <c r="AE34" s="55">
        <f t="shared" si="5"/>
        <v>0.02136289658390418</v>
      </c>
      <c r="AF34" s="55">
        <f t="shared" si="5"/>
        <v>0</v>
      </c>
      <c r="AG34" s="55">
        <f t="shared" si="5"/>
        <v>0</v>
      </c>
    </row>
    <row r="35" spans="1:43" ht="12.75">
      <c r="A35" s="80"/>
      <c r="B35" s="29" t="s">
        <v>18</v>
      </c>
      <c r="C35" s="29"/>
      <c r="D35" s="29"/>
      <c r="E35" s="29"/>
      <c r="F35" s="29"/>
      <c r="G35" s="29"/>
      <c r="H35" s="29">
        <v>1</v>
      </c>
      <c r="I35" s="29"/>
      <c r="J35" s="29"/>
      <c r="K35" s="29"/>
      <c r="L35" s="29">
        <v>1</v>
      </c>
      <c r="M35" s="142"/>
      <c r="N35" s="142">
        <v>2</v>
      </c>
      <c r="O35" s="142"/>
      <c r="P35" s="142"/>
      <c r="Q35" s="142"/>
      <c r="R35" s="142"/>
      <c r="S35" s="142">
        <v>1</v>
      </c>
      <c r="T35" s="142"/>
      <c r="U35" s="142"/>
      <c r="V35" s="142">
        <v>2</v>
      </c>
      <c r="W35" s="142"/>
      <c r="X35" s="142">
        <v>1</v>
      </c>
      <c r="Y35" s="142"/>
      <c r="Z35" s="142"/>
      <c r="AA35" s="142"/>
      <c r="AB35" s="142"/>
      <c r="AC35" s="142"/>
      <c r="AD35" s="142"/>
      <c r="AE35" s="142">
        <v>1</v>
      </c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</row>
    <row r="36" spans="1:30" ht="12.75">
      <c r="A36" s="80"/>
      <c r="B36" s="29">
        <f>C35+D35+E35+F35+G35+H35+I35+J35+K35+L35+M35+N35+O35+P35+Q35+R35+S35+T35+U35+V35+W35+X35+Y35+Z35+AA35+AB35+AC35+AD35</f>
        <v>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84"/>
      <c r="Q36" s="43"/>
      <c r="R36" s="43"/>
      <c r="S36" s="43"/>
      <c r="T36" s="43"/>
      <c r="U36" s="78"/>
      <c r="V36" s="43"/>
      <c r="W36" s="78"/>
      <c r="X36" s="78"/>
      <c r="Y36" s="78"/>
      <c r="Z36" s="78"/>
      <c r="AA36" s="78"/>
      <c r="AB36" s="78"/>
      <c r="AC36" s="78"/>
      <c r="AD36" s="78"/>
    </row>
    <row r="37" spans="1:3" ht="12.75">
      <c r="A37" s="71" t="s">
        <v>46</v>
      </c>
      <c r="B37" s="38">
        <f>C33+D33+E33+F33+G33+H33+I33+J33+K33+L33+M33+N33+O33+P33+Q33+R33+S33+T33+U33+V33+W33+X33+Y33+Z33+AA33+AB33+AC33+AD33</f>
        <v>50190</v>
      </c>
      <c r="C37" s="1" t="s">
        <v>47</v>
      </c>
    </row>
    <row r="38" spans="1:2" ht="12.75">
      <c r="A38" s="48" t="s">
        <v>29</v>
      </c>
      <c r="B38" s="140">
        <f>B37/B12</f>
        <v>0.002369777335834844</v>
      </c>
    </row>
    <row r="39" spans="1:2" ht="12.75">
      <c r="A39" s="48"/>
      <c r="B39" s="47"/>
    </row>
    <row r="40" ht="12.75">
      <c r="B40" s="28"/>
    </row>
    <row r="41" spans="1:2" ht="12.75">
      <c r="A41" s="14" t="s">
        <v>12</v>
      </c>
      <c r="B41" s="41">
        <f>B11-B12</f>
        <v>-869205</v>
      </c>
    </row>
    <row r="42" spans="1:2" ht="12.75">
      <c r="A42" s="14" t="s">
        <v>13</v>
      </c>
      <c r="B42" s="58">
        <f>B41/B11</f>
        <v>-0.04279689807976366</v>
      </c>
    </row>
    <row r="43" ht="12.75">
      <c r="B43" s="28"/>
    </row>
    <row r="44" ht="12.75">
      <c r="B44" s="28"/>
    </row>
    <row r="45" spans="1:2" ht="12.75">
      <c r="A45" s="86" t="s">
        <v>48</v>
      </c>
      <c r="B45" s="87">
        <f>C3-C4+D3+E3+F3+G3+H3+I3+J3+K3-D4-E4-F4-G4-H4-I4-J4-K4+L3+M3+N3+O3-L4-M4-N4-O4+P3-P4+Q3+R3-Q4-R4+S3-S4+T3+U3+V3+W3+X3+Y3-T4-U4-V4-W4-X4-Y4+Z3+AA3+AB3+AC3-Z4-AA4-AB4-AC4+AD3+AE3+AF3-AD4-AE4-AF4+AG3-AG4</f>
        <v>-869205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6"/>
  <sheetViews>
    <sheetView zoomScalePageLayoutView="0" workbookViewId="0" topLeftCell="A1">
      <pane xSplit="2" ySplit="3" topLeftCell="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9" sqref="R9:AV9"/>
    </sheetView>
  </sheetViews>
  <sheetFormatPr defaultColWidth="9.140625" defaultRowHeight="12.75"/>
  <cols>
    <col min="1" max="1" width="27.8515625" style="0" bestFit="1" customWidth="1"/>
    <col min="2" max="2" width="20.8515625" style="1" bestFit="1" customWidth="1"/>
    <col min="3" max="3" width="12.00390625" style="1" bestFit="1" customWidth="1"/>
    <col min="4" max="4" width="9.00390625" style="1" bestFit="1" customWidth="1"/>
    <col min="5" max="5" width="9.00390625" style="1" customWidth="1"/>
    <col min="6" max="6" width="12.00390625" style="1" bestFit="1" customWidth="1"/>
    <col min="7" max="7" width="11.140625" style="1" bestFit="1" customWidth="1"/>
    <col min="8" max="8" width="8.140625" style="1" bestFit="1" customWidth="1"/>
    <col min="9" max="9" width="12.00390625" style="1" bestFit="1" customWidth="1"/>
    <col min="25" max="25" width="10.28125" style="0" bestFit="1" customWidth="1"/>
  </cols>
  <sheetData>
    <row r="1" spans="1:33" s="8" customFormat="1" ht="12.75">
      <c r="A1" s="64" t="s">
        <v>31</v>
      </c>
      <c r="B1" s="3"/>
      <c r="C1" s="7" t="s">
        <v>2</v>
      </c>
      <c r="D1" s="7" t="s">
        <v>3</v>
      </c>
      <c r="E1" s="7" t="s">
        <v>4</v>
      </c>
      <c r="F1" s="7" t="s">
        <v>5</v>
      </c>
      <c r="G1" s="13" t="s">
        <v>6</v>
      </c>
      <c r="H1" s="13" t="s">
        <v>7</v>
      </c>
      <c r="I1" s="7" t="s">
        <v>8</v>
      </c>
      <c r="J1" s="13" t="s">
        <v>2</v>
      </c>
      <c r="K1" s="7" t="s">
        <v>3</v>
      </c>
      <c r="L1" s="7" t="s">
        <v>4</v>
      </c>
      <c r="M1" s="7" t="s">
        <v>5</v>
      </c>
      <c r="N1" s="13" t="s">
        <v>6</v>
      </c>
      <c r="O1" s="13" t="s">
        <v>7</v>
      </c>
      <c r="P1" s="7" t="s">
        <v>8</v>
      </c>
      <c r="Q1" s="7" t="s">
        <v>2</v>
      </c>
      <c r="R1" s="7" t="s">
        <v>3</v>
      </c>
      <c r="S1" s="7" t="s">
        <v>4</v>
      </c>
      <c r="T1" s="7" t="s">
        <v>5</v>
      </c>
      <c r="U1" s="13" t="s">
        <v>6</v>
      </c>
      <c r="V1" s="13" t="s">
        <v>7</v>
      </c>
      <c r="W1" s="7" t="s">
        <v>8</v>
      </c>
      <c r="X1" s="7" t="s">
        <v>2</v>
      </c>
      <c r="Y1" s="7" t="s">
        <v>3</v>
      </c>
      <c r="Z1" s="7" t="s">
        <v>4</v>
      </c>
      <c r="AA1" s="7" t="s">
        <v>5</v>
      </c>
      <c r="AB1" s="13" t="s">
        <v>6</v>
      </c>
      <c r="AC1" s="13" t="s">
        <v>7</v>
      </c>
      <c r="AD1" s="9" t="s">
        <v>8</v>
      </c>
      <c r="AE1" s="9" t="s">
        <v>2</v>
      </c>
      <c r="AF1" s="9" t="s">
        <v>3</v>
      </c>
      <c r="AG1" s="9" t="s">
        <v>4</v>
      </c>
    </row>
    <row r="2" spans="1:33" ht="12.75">
      <c r="A2" s="134" t="s">
        <v>60</v>
      </c>
      <c r="B2" s="2"/>
      <c r="C2" s="136">
        <v>40603</v>
      </c>
      <c r="D2" s="136">
        <v>40604</v>
      </c>
      <c r="E2" s="136">
        <v>40605</v>
      </c>
      <c r="F2" s="136">
        <v>40606</v>
      </c>
      <c r="G2" s="139">
        <v>40607</v>
      </c>
      <c r="H2" s="139">
        <v>40608</v>
      </c>
      <c r="I2" s="136">
        <v>40609</v>
      </c>
      <c r="J2" s="139">
        <v>40610</v>
      </c>
      <c r="K2" s="136">
        <v>40611</v>
      </c>
      <c r="L2" s="136">
        <v>40612</v>
      </c>
      <c r="M2" s="136">
        <v>40613</v>
      </c>
      <c r="N2" s="139">
        <v>40614</v>
      </c>
      <c r="O2" s="139">
        <v>40615</v>
      </c>
      <c r="P2" s="136">
        <v>40616</v>
      </c>
      <c r="Q2" s="136">
        <v>40617</v>
      </c>
      <c r="R2" s="136">
        <v>40618</v>
      </c>
      <c r="S2" s="136">
        <v>40619</v>
      </c>
      <c r="T2" s="136">
        <v>40620</v>
      </c>
      <c r="U2" s="139">
        <v>40621</v>
      </c>
      <c r="V2" s="139">
        <v>40622</v>
      </c>
      <c r="W2" s="136">
        <v>40623</v>
      </c>
      <c r="X2" s="139">
        <v>40624</v>
      </c>
      <c r="Y2" s="136">
        <v>40625</v>
      </c>
      <c r="Z2" s="136">
        <v>40626</v>
      </c>
      <c r="AA2" s="136">
        <v>40627</v>
      </c>
      <c r="AB2" s="139">
        <v>40628</v>
      </c>
      <c r="AC2" s="139">
        <v>40629</v>
      </c>
      <c r="AD2" s="136">
        <v>40630</v>
      </c>
      <c r="AE2" s="136">
        <v>40631</v>
      </c>
      <c r="AF2" s="136">
        <v>40632</v>
      </c>
      <c r="AG2" s="136">
        <v>40633</v>
      </c>
    </row>
    <row r="3" spans="1:33" s="11" customFormat="1" ht="12.75">
      <c r="A3" s="138">
        <f ca="1">TODAY()</f>
        <v>40681</v>
      </c>
      <c r="B3" s="12" t="s">
        <v>0</v>
      </c>
      <c r="C3" s="22">
        <v>330000</v>
      </c>
      <c r="D3" s="22">
        <v>345000</v>
      </c>
      <c r="E3" s="22">
        <v>360000</v>
      </c>
      <c r="F3" s="22">
        <v>400000</v>
      </c>
      <c r="G3" s="22">
        <v>650000</v>
      </c>
      <c r="H3" s="22">
        <v>500000</v>
      </c>
      <c r="I3" s="22">
        <v>400000</v>
      </c>
      <c r="J3" s="23">
        <v>450000</v>
      </c>
      <c r="K3" s="23">
        <v>320000</v>
      </c>
      <c r="L3" s="23">
        <v>360000</v>
      </c>
      <c r="M3" s="23">
        <v>400000</v>
      </c>
      <c r="N3" s="23">
        <v>650000</v>
      </c>
      <c r="O3" s="23">
        <v>490000</v>
      </c>
      <c r="P3" s="23">
        <v>240000</v>
      </c>
      <c r="Q3" s="23">
        <v>250000</v>
      </c>
      <c r="R3" s="23">
        <v>250000</v>
      </c>
      <c r="S3" s="23">
        <v>300000</v>
      </c>
      <c r="T3" s="23">
        <v>390000</v>
      </c>
      <c r="U3" s="23">
        <v>600000</v>
      </c>
      <c r="V3" s="23">
        <v>470000</v>
      </c>
      <c r="W3" s="23">
        <v>550000</v>
      </c>
      <c r="X3" s="23">
        <v>400000</v>
      </c>
      <c r="Y3" s="23">
        <v>230000</v>
      </c>
      <c r="Z3" s="23">
        <v>300000</v>
      </c>
      <c r="AA3" s="23">
        <v>370000</v>
      </c>
      <c r="AB3" s="23">
        <v>500000</v>
      </c>
      <c r="AC3" s="23">
        <v>405000</v>
      </c>
      <c r="AD3" s="23">
        <v>200000</v>
      </c>
      <c r="AE3" s="23">
        <v>212000</v>
      </c>
      <c r="AF3" s="23">
        <v>215000</v>
      </c>
      <c r="AG3" s="23">
        <v>230000</v>
      </c>
    </row>
    <row r="4" spans="2:33" ht="12.75">
      <c r="B4" s="4" t="s">
        <v>1</v>
      </c>
      <c r="C4" s="24">
        <f>C17+C25+C33</f>
        <v>333629</v>
      </c>
      <c r="D4" s="24">
        <f aca="true" t="shared" si="0" ref="D4:AG4">D17+D25+D33</f>
        <v>521818</v>
      </c>
      <c r="E4" s="24">
        <f t="shared" si="0"/>
        <v>451027</v>
      </c>
      <c r="F4" s="24">
        <f t="shared" si="0"/>
        <v>594880</v>
      </c>
      <c r="G4" s="24">
        <f t="shared" si="0"/>
        <v>556121</v>
      </c>
      <c r="H4" s="24">
        <f t="shared" si="0"/>
        <v>767638</v>
      </c>
      <c r="I4" s="24">
        <f t="shared" si="0"/>
        <v>763170</v>
      </c>
      <c r="J4" s="24">
        <f t="shared" si="0"/>
        <v>675948</v>
      </c>
      <c r="K4" s="24">
        <f t="shared" si="0"/>
        <v>247413</v>
      </c>
      <c r="L4" s="24">
        <f t="shared" si="0"/>
        <v>362801</v>
      </c>
      <c r="M4" s="24">
        <f t="shared" si="0"/>
        <v>379305</v>
      </c>
      <c r="N4" s="24">
        <f t="shared" si="0"/>
        <v>835625</v>
      </c>
      <c r="O4" s="24">
        <f t="shared" si="0"/>
        <v>490528</v>
      </c>
      <c r="P4" s="24">
        <f t="shared" si="0"/>
        <v>334089</v>
      </c>
      <c r="Q4" s="24">
        <f t="shared" si="0"/>
        <v>359431</v>
      </c>
      <c r="R4" s="24">
        <f t="shared" si="0"/>
        <v>415100</v>
      </c>
      <c r="S4" s="24">
        <f t="shared" si="0"/>
        <v>304014</v>
      </c>
      <c r="T4" s="24">
        <f t="shared" si="0"/>
        <v>551011</v>
      </c>
      <c r="U4" s="24">
        <f t="shared" si="0"/>
        <v>614977</v>
      </c>
      <c r="V4" s="24">
        <f t="shared" si="0"/>
        <v>756473</v>
      </c>
      <c r="W4" s="24">
        <f t="shared" si="0"/>
        <v>583496</v>
      </c>
      <c r="X4" s="24">
        <f t="shared" si="0"/>
        <v>475529</v>
      </c>
      <c r="Y4" s="24">
        <f t="shared" si="0"/>
        <v>466461</v>
      </c>
      <c r="Z4" s="24">
        <f t="shared" si="0"/>
        <v>128497</v>
      </c>
      <c r="AA4" s="24">
        <f t="shared" si="0"/>
        <v>252904</v>
      </c>
      <c r="AB4" s="24">
        <f t="shared" si="0"/>
        <v>476159</v>
      </c>
      <c r="AC4" s="24">
        <f t="shared" si="0"/>
        <v>510140</v>
      </c>
      <c r="AD4" s="24">
        <f t="shared" si="0"/>
        <v>218498</v>
      </c>
      <c r="AE4" s="24">
        <f t="shared" si="0"/>
        <v>164790</v>
      </c>
      <c r="AF4" s="24">
        <f t="shared" si="0"/>
        <v>286764</v>
      </c>
      <c r="AG4" s="24">
        <f t="shared" si="0"/>
        <v>360332</v>
      </c>
    </row>
    <row r="5" spans="2:33" ht="12.75">
      <c r="B5" s="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2:33" s="10" customFormat="1" ht="12.75">
      <c r="B6" s="16" t="s">
        <v>30</v>
      </c>
      <c r="C6" s="54">
        <f>C4/C3</f>
        <v>1.0109969696969696</v>
      </c>
      <c r="D6" s="54">
        <f aca="true" t="shared" si="1" ref="D6:AG6">D4/D3</f>
        <v>1.5125159420289855</v>
      </c>
      <c r="E6" s="54">
        <f t="shared" si="1"/>
        <v>1.2528527777777778</v>
      </c>
      <c r="F6" s="54">
        <f t="shared" si="1"/>
        <v>1.4872</v>
      </c>
      <c r="G6" s="54">
        <f t="shared" si="1"/>
        <v>0.8555707692307692</v>
      </c>
      <c r="H6" s="54">
        <f t="shared" si="1"/>
        <v>1.535276</v>
      </c>
      <c r="I6" s="54">
        <f t="shared" si="1"/>
        <v>1.907925</v>
      </c>
      <c r="J6" s="54">
        <f t="shared" si="1"/>
        <v>1.5021066666666667</v>
      </c>
      <c r="K6" s="54">
        <f t="shared" si="1"/>
        <v>0.773165625</v>
      </c>
      <c r="L6" s="54">
        <f t="shared" si="1"/>
        <v>1.0077805555555555</v>
      </c>
      <c r="M6" s="54">
        <f t="shared" si="1"/>
        <v>0.9482625</v>
      </c>
      <c r="N6" s="54">
        <f t="shared" si="1"/>
        <v>1.2855769230769232</v>
      </c>
      <c r="O6" s="54">
        <f t="shared" si="1"/>
        <v>1.0010775510204082</v>
      </c>
      <c r="P6" s="54">
        <f t="shared" si="1"/>
        <v>1.3920375</v>
      </c>
      <c r="Q6" s="54">
        <f t="shared" si="1"/>
        <v>1.437724</v>
      </c>
      <c r="R6" s="54">
        <f t="shared" si="1"/>
        <v>1.6604</v>
      </c>
      <c r="S6" s="54">
        <f t="shared" si="1"/>
        <v>1.01338</v>
      </c>
      <c r="T6" s="54">
        <f t="shared" si="1"/>
        <v>1.412848717948718</v>
      </c>
      <c r="U6" s="54">
        <f t="shared" si="1"/>
        <v>1.0249616666666668</v>
      </c>
      <c r="V6" s="54">
        <f t="shared" si="1"/>
        <v>1.6095170212765957</v>
      </c>
      <c r="W6" s="54">
        <f t="shared" si="1"/>
        <v>1.0609018181818182</v>
      </c>
      <c r="X6" s="54">
        <f t="shared" si="1"/>
        <v>1.1888225</v>
      </c>
      <c r="Y6" s="54">
        <f t="shared" si="1"/>
        <v>2.028091304347826</v>
      </c>
      <c r="Z6" s="54">
        <f t="shared" si="1"/>
        <v>0.42832333333333333</v>
      </c>
      <c r="AA6" s="54">
        <f t="shared" si="1"/>
        <v>0.6835243243243243</v>
      </c>
      <c r="AB6" s="54">
        <f t="shared" si="1"/>
        <v>0.952318</v>
      </c>
      <c r="AC6" s="54">
        <f t="shared" si="1"/>
        <v>1.259604938271605</v>
      </c>
      <c r="AD6" s="54">
        <f t="shared" si="1"/>
        <v>1.09249</v>
      </c>
      <c r="AE6" s="54">
        <f t="shared" si="1"/>
        <v>0.777311320754717</v>
      </c>
      <c r="AF6" s="54">
        <f t="shared" si="1"/>
        <v>1.3337860465116278</v>
      </c>
      <c r="AG6" s="54">
        <f t="shared" si="1"/>
        <v>1.5666608695652173</v>
      </c>
    </row>
    <row r="7" spans="2:30" s="10" customFormat="1" ht="12.75">
      <c r="B7" s="1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2:30" s="10" customFormat="1" ht="12.75">
      <c r="B8" s="1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2:48" ht="12.75">
      <c r="B9" s="124" t="s">
        <v>49</v>
      </c>
      <c r="C9" s="90">
        <f>C19+C27+C35</f>
        <v>103</v>
      </c>
      <c r="D9" s="90">
        <f aca="true" t="shared" si="2" ref="D9:AG9">D19+D27+D35</f>
        <v>150</v>
      </c>
      <c r="E9" s="90">
        <f t="shared" si="2"/>
        <v>110</v>
      </c>
      <c r="F9" s="90">
        <f t="shared" si="2"/>
        <v>197</v>
      </c>
      <c r="G9" s="90">
        <f t="shared" si="2"/>
        <v>179</v>
      </c>
      <c r="H9" s="90">
        <f t="shared" si="2"/>
        <v>233</v>
      </c>
      <c r="I9" s="90">
        <f t="shared" si="2"/>
        <v>240</v>
      </c>
      <c r="J9" s="90">
        <f t="shared" si="2"/>
        <v>214</v>
      </c>
      <c r="K9" s="90">
        <f t="shared" si="2"/>
        <v>73</v>
      </c>
      <c r="L9" s="90">
        <f t="shared" si="2"/>
        <v>111</v>
      </c>
      <c r="M9" s="90">
        <f t="shared" si="2"/>
        <v>105</v>
      </c>
      <c r="N9" s="90">
        <f t="shared" si="2"/>
        <v>223</v>
      </c>
      <c r="O9" s="90">
        <f t="shared" si="2"/>
        <v>147</v>
      </c>
      <c r="P9" s="90">
        <f t="shared" si="2"/>
        <v>105</v>
      </c>
      <c r="Q9" s="90">
        <f t="shared" si="2"/>
        <v>84</v>
      </c>
      <c r="R9" s="142">
        <f t="shared" si="2"/>
        <v>107</v>
      </c>
      <c r="S9" s="142">
        <f t="shared" si="2"/>
        <v>98</v>
      </c>
      <c r="T9" s="142">
        <f t="shared" si="2"/>
        <v>134</v>
      </c>
      <c r="U9" s="142">
        <f t="shared" si="2"/>
        <v>187</v>
      </c>
      <c r="V9" s="142">
        <f t="shared" si="2"/>
        <v>210</v>
      </c>
      <c r="W9" s="142">
        <f t="shared" si="2"/>
        <v>165</v>
      </c>
      <c r="X9" s="142">
        <f t="shared" si="2"/>
        <v>113</v>
      </c>
      <c r="Y9" s="142">
        <f t="shared" si="2"/>
        <v>114</v>
      </c>
      <c r="Z9" s="142">
        <f t="shared" si="2"/>
        <v>44</v>
      </c>
      <c r="AA9" s="142">
        <f t="shared" si="2"/>
        <v>70</v>
      </c>
      <c r="AB9" s="142">
        <f t="shared" si="2"/>
        <v>140</v>
      </c>
      <c r="AC9" s="142">
        <f t="shared" si="2"/>
        <v>124</v>
      </c>
      <c r="AD9" s="142">
        <f t="shared" si="2"/>
        <v>68</v>
      </c>
      <c r="AE9" s="142">
        <f t="shared" si="2"/>
        <v>58</v>
      </c>
      <c r="AF9" s="142">
        <f t="shared" si="2"/>
        <v>78</v>
      </c>
      <c r="AG9" s="142">
        <f t="shared" si="2"/>
        <v>105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</row>
    <row r="10" spans="2:33" ht="12.75">
      <c r="B10" s="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2.75">
      <c r="A11" s="71" t="s">
        <v>9</v>
      </c>
      <c r="B11" s="35">
        <f>C3+D3+E3+F3+G3+H3+I3+J3+K3+L3+M3+N3+O3+P3+Q3+R3+S3+T3+U3+V3+W3+X3+Y3+Z3+AA3+AB3+AC3+AD3+AE3+AF3+AG3</f>
        <v>11767000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2.75">
      <c r="A12" s="71" t="s">
        <v>45</v>
      </c>
      <c r="B12" s="36">
        <f>SUM(C4:AG4)</f>
        <v>14238568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2.75">
      <c r="A13" s="71" t="s">
        <v>10</v>
      </c>
      <c r="B13" s="56">
        <f>B12/B11</f>
        <v>1.2100423217472593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2:30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2:30" ht="12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2:30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3" ht="12.75">
      <c r="A17" s="72" t="s">
        <v>34</v>
      </c>
      <c r="B17" s="74" t="s">
        <v>16</v>
      </c>
      <c r="C17" s="74">
        <v>200496</v>
      </c>
      <c r="D17" s="74">
        <v>325503</v>
      </c>
      <c r="E17" s="74">
        <v>223778</v>
      </c>
      <c r="F17" s="74">
        <v>418647</v>
      </c>
      <c r="G17" s="74">
        <v>401880</v>
      </c>
      <c r="H17" s="74">
        <v>559595</v>
      </c>
      <c r="I17" s="74">
        <v>515899</v>
      </c>
      <c r="J17" s="74">
        <v>437463</v>
      </c>
      <c r="K17" s="74">
        <v>130754</v>
      </c>
      <c r="L17" s="74">
        <v>229429</v>
      </c>
      <c r="M17" s="74">
        <v>216847</v>
      </c>
      <c r="N17" s="74">
        <v>443767</v>
      </c>
      <c r="O17" s="74">
        <v>308978</v>
      </c>
      <c r="P17" s="74">
        <v>200242</v>
      </c>
      <c r="Q17" s="74">
        <v>122968</v>
      </c>
      <c r="R17" s="74">
        <v>191964</v>
      </c>
      <c r="S17" s="74">
        <v>146980</v>
      </c>
      <c r="T17" s="74">
        <v>260591</v>
      </c>
      <c r="U17" s="74">
        <v>352517</v>
      </c>
      <c r="V17" s="74">
        <v>403565</v>
      </c>
      <c r="W17" s="74">
        <v>301243</v>
      </c>
      <c r="X17" s="74">
        <v>222525</v>
      </c>
      <c r="Y17" s="74">
        <v>253743</v>
      </c>
      <c r="Z17" s="74">
        <v>68565</v>
      </c>
      <c r="AA17" s="74">
        <v>125641</v>
      </c>
      <c r="AB17" s="74">
        <v>261196</v>
      </c>
      <c r="AC17" s="74">
        <v>267871</v>
      </c>
      <c r="AD17" s="74">
        <v>114021</v>
      </c>
      <c r="AE17" s="74">
        <v>113202</v>
      </c>
      <c r="AF17" s="74">
        <v>137926</v>
      </c>
      <c r="AG17" s="74">
        <v>181061</v>
      </c>
    </row>
    <row r="18" spans="2:33" ht="12.75">
      <c r="B18" s="31" t="s">
        <v>17</v>
      </c>
      <c r="C18" s="76">
        <f aca="true" t="shared" si="3" ref="C18:AG18">C17/C4</f>
        <v>0.6009549529567274</v>
      </c>
      <c r="D18" s="76">
        <f t="shared" si="3"/>
        <v>0.6237864542809946</v>
      </c>
      <c r="E18" s="76">
        <f t="shared" si="3"/>
        <v>0.49615211506184775</v>
      </c>
      <c r="F18" s="76">
        <f t="shared" si="3"/>
        <v>0.7037503362022592</v>
      </c>
      <c r="G18" s="76">
        <f t="shared" si="3"/>
        <v>0.7226484883685385</v>
      </c>
      <c r="H18" s="76">
        <f t="shared" si="3"/>
        <v>0.7289829320591216</v>
      </c>
      <c r="I18" s="76">
        <f t="shared" si="3"/>
        <v>0.6759948635297509</v>
      </c>
      <c r="J18" s="76">
        <f t="shared" si="3"/>
        <v>0.6471843987999076</v>
      </c>
      <c r="K18" s="76">
        <f t="shared" si="3"/>
        <v>0.52848476029958</v>
      </c>
      <c r="L18" s="76">
        <f t="shared" si="3"/>
        <v>0.632382490676707</v>
      </c>
      <c r="M18" s="76">
        <f t="shared" si="3"/>
        <v>0.5716956011652892</v>
      </c>
      <c r="N18" s="76">
        <f t="shared" si="3"/>
        <v>0.5310599850411368</v>
      </c>
      <c r="O18" s="76">
        <f t="shared" si="3"/>
        <v>0.6298886098245157</v>
      </c>
      <c r="P18" s="76">
        <f t="shared" si="3"/>
        <v>0.5993672344794351</v>
      </c>
      <c r="Q18" s="76">
        <f t="shared" si="3"/>
        <v>0.3421185150974735</v>
      </c>
      <c r="R18" s="76">
        <f t="shared" si="3"/>
        <v>0.4624524211033486</v>
      </c>
      <c r="S18" s="76">
        <f t="shared" si="3"/>
        <v>0.4834645772892038</v>
      </c>
      <c r="T18" s="76">
        <f t="shared" si="3"/>
        <v>0.4729324822916421</v>
      </c>
      <c r="U18" s="76">
        <f t="shared" si="3"/>
        <v>0.5732198114726241</v>
      </c>
      <c r="V18" s="76">
        <f t="shared" si="3"/>
        <v>0.5334823582599776</v>
      </c>
      <c r="W18" s="76">
        <f t="shared" si="3"/>
        <v>0.5162726051249709</v>
      </c>
      <c r="X18" s="76">
        <f t="shared" si="3"/>
        <v>0.46795253286340055</v>
      </c>
      <c r="Y18" s="76">
        <f t="shared" si="3"/>
        <v>0.5439747374378565</v>
      </c>
      <c r="Z18" s="76">
        <f t="shared" si="3"/>
        <v>0.5335922239429715</v>
      </c>
      <c r="AA18" s="76">
        <f t="shared" si="3"/>
        <v>0.4967932496125012</v>
      </c>
      <c r="AB18" s="76">
        <f t="shared" si="3"/>
        <v>0.5485478590134808</v>
      </c>
      <c r="AC18" s="76">
        <f t="shared" si="3"/>
        <v>0.5250931116948289</v>
      </c>
      <c r="AD18" s="76">
        <f t="shared" si="3"/>
        <v>0.5218400168422594</v>
      </c>
      <c r="AE18" s="76">
        <f t="shared" si="3"/>
        <v>0.6869470234844347</v>
      </c>
      <c r="AF18" s="76">
        <f t="shared" si="3"/>
        <v>0.4809739018844764</v>
      </c>
      <c r="AG18" s="76">
        <f t="shared" si="3"/>
        <v>0.5024838204766715</v>
      </c>
    </row>
    <row r="19" spans="2:48" ht="12.75">
      <c r="B19" s="29" t="s">
        <v>18</v>
      </c>
      <c r="C19" s="29">
        <v>81</v>
      </c>
      <c r="D19" s="29">
        <v>113</v>
      </c>
      <c r="E19" s="29">
        <v>77</v>
      </c>
      <c r="F19" s="29">
        <v>164</v>
      </c>
      <c r="G19" s="29">
        <v>149</v>
      </c>
      <c r="H19" s="29">
        <v>198</v>
      </c>
      <c r="I19" s="29">
        <v>194</v>
      </c>
      <c r="J19" s="29">
        <v>163</v>
      </c>
      <c r="K19" s="29">
        <v>50</v>
      </c>
      <c r="L19" s="29">
        <v>88</v>
      </c>
      <c r="M19" s="29">
        <v>80</v>
      </c>
      <c r="N19" s="29">
        <v>158</v>
      </c>
      <c r="O19" s="29">
        <v>113</v>
      </c>
      <c r="P19" s="29">
        <v>75</v>
      </c>
      <c r="Q19" s="29">
        <v>51</v>
      </c>
      <c r="R19" s="142">
        <v>70</v>
      </c>
      <c r="S19" s="142">
        <v>67</v>
      </c>
      <c r="T19" s="142">
        <v>83</v>
      </c>
      <c r="U19" s="142">
        <v>132</v>
      </c>
      <c r="V19" s="142">
        <v>148</v>
      </c>
      <c r="W19" s="142">
        <v>113</v>
      </c>
      <c r="X19" s="142">
        <v>83</v>
      </c>
      <c r="Y19" s="142">
        <v>78</v>
      </c>
      <c r="Z19" s="142">
        <v>29</v>
      </c>
      <c r="AA19" s="142">
        <v>45</v>
      </c>
      <c r="AB19" s="142">
        <v>97</v>
      </c>
      <c r="AC19" s="142">
        <v>89</v>
      </c>
      <c r="AD19" s="142">
        <v>43</v>
      </c>
      <c r="AE19" s="142">
        <v>45</v>
      </c>
      <c r="AF19" s="142">
        <v>54</v>
      </c>
      <c r="AG19" s="142">
        <v>72</v>
      </c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</row>
    <row r="20" spans="2:30" ht="12.75">
      <c r="B20" s="29">
        <f>C19+D19+E19+F19+G19+H19+I19+J19+K19+L19+M19+N19+O19+P19+Q19+R19+S19+T19+U19+V19+W19+X19+Y19+Z19+AA19+AB19+AC19+AD19</f>
        <v>2831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78"/>
      <c r="Y20" s="78"/>
      <c r="Z20" s="78"/>
      <c r="AA20" s="78"/>
      <c r="AB20" s="78"/>
      <c r="AC20" s="78"/>
      <c r="AD20" s="78"/>
    </row>
    <row r="21" spans="1:30" ht="12.75">
      <c r="A21" s="71" t="s">
        <v>35</v>
      </c>
      <c r="B21" s="38">
        <f>C17+D17+E17+F17+G17+H17+I17+J17+K17+L17+M17+N17+O17+P17+Q17+R17+S17+T17+U17+V17+W17+X17+Y17+Z17+AA17+AB17+AC17+AD17</f>
        <v>7706668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2.75">
      <c r="A22" s="48" t="s">
        <v>27</v>
      </c>
      <c r="B22" s="62">
        <f>B21/B12</f>
        <v>0.5412530248828393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2.75">
      <c r="A23" s="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2.75">
      <c r="A24" s="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3" ht="12.75">
      <c r="A25" s="71" t="s">
        <v>40</v>
      </c>
      <c r="B25" s="30" t="s">
        <v>19</v>
      </c>
      <c r="C25" s="30">
        <v>133133</v>
      </c>
      <c r="D25" s="30">
        <v>196315</v>
      </c>
      <c r="E25" s="30">
        <v>227249</v>
      </c>
      <c r="F25" s="30">
        <v>162633</v>
      </c>
      <c r="G25" s="30">
        <v>154241</v>
      </c>
      <c r="H25" s="30">
        <v>208043</v>
      </c>
      <c r="I25" s="30">
        <v>232854</v>
      </c>
      <c r="J25" s="30">
        <v>231075</v>
      </c>
      <c r="K25" s="30">
        <v>110049</v>
      </c>
      <c r="L25" s="30">
        <v>126772</v>
      </c>
      <c r="M25" s="30">
        <v>153683</v>
      </c>
      <c r="N25" s="30">
        <v>385258</v>
      </c>
      <c r="O25" s="30">
        <v>170350</v>
      </c>
      <c r="P25" s="30">
        <v>133847</v>
      </c>
      <c r="Q25" s="30">
        <v>229663</v>
      </c>
      <c r="R25" s="30">
        <v>223136</v>
      </c>
      <c r="S25" s="30">
        <v>157034</v>
      </c>
      <c r="T25" s="30">
        <v>290420</v>
      </c>
      <c r="U25" s="30">
        <v>247085</v>
      </c>
      <c r="V25" s="30">
        <v>346108</v>
      </c>
      <c r="W25" s="30">
        <v>276253</v>
      </c>
      <c r="X25" s="30">
        <v>247004</v>
      </c>
      <c r="Y25" s="30">
        <v>212718</v>
      </c>
      <c r="Z25" s="30">
        <v>51157</v>
      </c>
      <c r="AA25" s="30">
        <v>117363</v>
      </c>
      <c r="AB25" s="30">
        <v>207553</v>
      </c>
      <c r="AC25" s="30">
        <v>230849</v>
      </c>
      <c r="AD25" s="30">
        <v>104477</v>
      </c>
      <c r="AE25" s="30">
        <v>51588</v>
      </c>
      <c r="AF25" s="30">
        <v>142208</v>
      </c>
      <c r="AG25" s="30">
        <v>179271</v>
      </c>
    </row>
    <row r="26" spans="2:33" ht="12.75">
      <c r="B26" s="31" t="s">
        <v>17</v>
      </c>
      <c r="C26" s="55">
        <f>C25/C4</f>
        <v>0.3990450470432726</v>
      </c>
      <c r="D26" s="55">
        <f aca="true" t="shared" si="4" ref="D26:AG26">D25/D4</f>
        <v>0.3762135457190055</v>
      </c>
      <c r="E26" s="55">
        <f t="shared" si="4"/>
        <v>0.5038478849381522</v>
      </c>
      <c r="F26" s="55">
        <f t="shared" si="4"/>
        <v>0.27338791016675634</v>
      </c>
      <c r="G26" s="55">
        <f t="shared" si="4"/>
        <v>0.2773515116314615</v>
      </c>
      <c r="H26" s="55">
        <f t="shared" si="4"/>
        <v>0.2710170679408784</v>
      </c>
      <c r="I26" s="55">
        <f t="shared" si="4"/>
        <v>0.3051141947403593</v>
      </c>
      <c r="J26" s="55">
        <f t="shared" si="4"/>
        <v>0.3418532194784214</v>
      </c>
      <c r="K26" s="55">
        <f t="shared" si="4"/>
        <v>0.4447987777521796</v>
      </c>
      <c r="L26" s="55">
        <f t="shared" si="4"/>
        <v>0.34942571823120666</v>
      </c>
      <c r="M26" s="55">
        <f t="shared" si="4"/>
        <v>0.4051699819406546</v>
      </c>
      <c r="N26" s="55">
        <f t="shared" si="4"/>
        <v>0.46104173522812264</v>
      </c>
      <c r="O26" s="55">
        <f t="shared" si="4"/>
        <v>0.3472788505447192</v>
      </c>
      <c r="P26" s="55">
        <f t="shared" si="4"/>
        <v>0.40063276552056487</v>
      </c>
      <c r="Q26" s="55">
        <f t="shared" si="4"/>
        <v>0.6389626938132771</v>
      </c>
      <c r="R26" s="55">
        <f t="shared" si="4"/>
        <v>0.5375475788966514</v>
      </c>
      <c r="S26" s="55">
        <f t="shared" si="4"/>
        <v>0.5165354227107962</v>
      </c>
      <c r="T26" s="55">
        <f t="shared" si="4"/>
        <v>0.5270675177083579</v>
      </c>
      <c r="U26" s="55">
        <f t="shared" si="4"/>
        <v>0.40177925353305893</v>
      </c>
      <c r="V26" s="55">
        <f t="shared" si="4"/>
        <v>0.4575285568685201</v>
      </c>
      <c r="W26" s="55">
        <f t="shared" si="4"/>
        <v>0.47344454803460523</v>
      </c>
      <c r="X26" s="55">
        <f t="shared" si="4"/>
        <v>0.5194299401298343</v>
      </c>
      <c r="Y26" s="55">
        <f t="shared" si="4"/>
        <v>0.4560252625621435</v>
      </c>
      <c r="Z26" s="55">
        <f t="shared" si="4"/>
        <v>0.3981182440056966</v>
      </c>
      <c r="AA26" s="55">
        <f t="shared" si="4"/>
        <v>0.4640614620567488</v>
      </c>
      <c r="AB26" s="55">
        <f t="shared" si="4"/>
        <v>0.43589011233642544</v>
      </c>
      <c r="AC26" s="55">
        <f t="shared" si="4"/>
        <v>0.4525208766221037</v>
      </c>
      <c r="AD26" s="55">
        <f t="shared" si="4"/>
        <v>0.47815998315774055</v>
      </c>
      <c r="AE26" s="55">
        <f t="shared" si="4"/>
        <v>0.31305297651556524</v>
      </c>
      <c r="AF26" s="55">
        <f t="shared" si="4"/>
        <v>0.49590604120461423</v>
      </c>
      <c r="AG26" s="55">
        <f t="shared" si="4"/>
        <v>0.4975161795233285</v>
      </c>
    </row>
    <row r="27" spans="1:48" ht="12.75">
      <c r="A27" s="80"/>
      <c r="B27" s="29" t="s">
        <v>18</v>
      </c>
      <c r="C27" s="29">
        <v>22</v>
      </c>
      <c r="D27" s="29">
        <v>37</v>
      </c>
      <c r="E27" s="29">
        <v>33</v>
      </c>
      <c r="F27" s="29">
        <v>31</v>
      </c>
      <c r="G27" s="29">
        <v>30</v>
      </c>
      <c r="H27" s="29">
        <v>35</v>
      </c>
      <c r="I27" s="29">
        <v>44</v>
      </c>
      <c r="J27" s="29">
        <v>50</v>
      </c>
      <c r="K27" s="29">
        <v>22</v>
      </c>
      <c r="L27" s="29">
        <v>22</v>
      </c>
      <c r="M27" s="29">
        <v>24</v>
      </c>
      <c r="N27" s="29">
        <v>64</v>
      </c>
      <c r="O27" s="29">
        <v>32</v>
      </c>
      <c r="P27" s="29">
        <v>30</v>
      </c>
      <c r="Q27" s="29">
        <v>32</v>
      </c>
      <c r="R27" s="142">
        <v>37</v>
      </c>
      <c r="S27" s="142">
        <v>31</v>
      </c>
      <c r="T27" s="142">
        <v>51</v>
      </c>
      <c r="U27" s="142">
        <v>53</v>
      </c>
      <c r="V27" s="142">
        <v>61</v>
      </c>
      <c r="W27" s="142">
        <v>51</v>
      </c>
      <c r="X27" s="142">
        <v>29</v>
      </c>
      <c r="Y27" s="142">
        <v>36</v>
      </c>
      <c r="Z27" s="142">
        <v>14</v>
      </c>
      <c r="AA27" s="142">
        <v>24</v>
      </c>
      <c r="AB27" s="142">
        <v>42</v>
      </c>
      <c r="AC27" s="142">
        <v>33</v>
      </c>
      <c r="AD27" s="142">
        <v>25</v>
      </c>
      <c r="AE27" s="142">
        <v>13</v>
      </c>
      <c r="AF27" s="142">
        <v>23</v>
      </c>
      <c r="AG27" s="142">
        <v>33</v>
      </c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</row>
    <row r="28" spans="1:30" ht="12.75">
      <c r="A28" s="80"/>
      <c r="B28" s="29">
        <f>C27+D27+E27+F27+G27+H27+I27+J27+K27+L27+M27+N27+O27+P27+Q27+R27+S27+T27+U27+V27+W27+X27+Y27+Z27+AA27+AB27+AC27+AD27</f>
        <v>995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ht="12.75">
      <c r="A29" s="71" t="s">
        <v>37</v>
      </c>
      <c r="B29" s="38">
        <f>C25+D25+E25+F25+G25+H25+I25+J25+K25+L25+M25+N25+O25+P25+Q25+R25+S25+T25+U25+V25+W25+X25+Y25+Z25+AA25+AB25+AC25+AD25</f>
        <v>5566322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2.75">
      <c r="A30" s="48" t="s">
        <v>28</v>
      </c>
      <c r="B30" s="62">
        <f>B29/B12</f>
        <v>0.3909327117727007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2:30" ht="12.7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2:30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3" ht="12.75">
      <c r="A33" s="71" t="s">
        <v>40</v>
      </c>
      <c r="B33" s="33" t="s">
        <v>20</v>
      </c>
      <c r="C33" s="32"/>
      <c r="D33" s="32"/>
      <c r="E33" s="32"/>
      <c r="F33" s="32">
        <v>13600</v>
      </c>
      <c r="G33" s="32"/>
      <c r="H33" s="32"/>
      <c r="I33" s="32">
        <v>14417</v>
      </c>
      <c r="J33" s="32">
        <v>7410</v>
      </c>
      <c r="K33" s="32">
        <v>6610</v>
      </c>
      <c r="L33" s="32">
        <v>6600</v>
      </c>
      <c r="M33" s="32">
        <v>8775</v>
      </c>
      <c r="N33" s="32">
        <v>6600</v>
      </c>
      <c r="O33" s="32">
        <v>11200</v>
      </c>
      <c r="P33" s="32"/>
      <c r="Q33" s="32">
        <v>6800</v>
      </c>
      <c r="R33" s="32"/>
      <c r="S33" s="82"/>
      <c r="T33" s="32"/>
      <c r="U33" s="32">
        <v>15375</v>
      </c>
      <c r="V33" s="32">
        <v>6800</v>
      </c>
      <c r="W33" s="32">
        <v>6000</v>
      </c>
      <c r="X33" s="32">
        <v>6000</v>
      </c>
      <c r="Y33" s="32"/>
      <c r="Z33" s="32">
        <v>8775</v>
      </c>
      <c r="AA33" s="32">
        <v>9900</v>
      </c>
      <c r="AB33" s="32">
        <v>7410</v>
      </c>
      <c r="AC33" s="32">
        <v>11420</v>
      </c>
      <c r="AD33" s="32"/>
      <c r="AE33" s="32"/>
      <c r="AF33" s="32">
        <v>6630</v>
      </c>
      <c r="AG33" s="32"/>
    </row>
    <row r="34" spans="2:33" ht="12.75">
      <c r="B34" s="31" t="s">
        <v>17</v>
      </c>
      <c r="C34" s="55">
        <f>C33/C4</f>
        <v>0</v>
      </c>
      <c r="D34" s="55">
        <f aca="true" t="shared" si="5" ref="D34:AG34">D33/D4</f>
        <v>0</v>
      </c>
      <c r="E34" s="55">
        <f t="shared" si="5"/>
        <v>0</v>
      </c>
      <c r="F34" s="55">
        <f t="shared" si="5"/>
        <v>0.0228617536309844</v>
      </c>
      <c r="G34" s="55">
        <f t="shared" si="5"/>
        <v>0</v>
      </c>
      <c r="H34" s="55">
        <f t="shared" si="5"/>
        <v>0</v>
      </c>
      <c r="I34" s="55">
        <f t="shared" si="5"/>
        <v>0.018890941729889803</v>
      </c>
      <c r="J34" s="55">
        <f t="shared" si="5"/>
        <v>0.010962381721670899</v>
      </c>
      <c r="K34" s="55">
        <f t="shared" si="5"/>
        <v>0.026716461948240393</v>
      </c>
      <c r="L34" s="55">
        <f t="shared" si="5"/>
        <v>0.018191791092086296</v>
      </c>
      <c r="M34" s="55">
        <f t="shared" si="5"/>
        <v>0.023134416894056233</v>
      </c>
      <c r="N34" s="55">
        <f t="shared" si="5"/>
        <v>0.007898279730740464</v>
      </c>
      <c r="O34" s="55">
        <f t="shared" si="5"/>
        <v>0.022832539630765217</v>
      </c>
      <c r="P34" s="55">
        <f t="shared" si="5"/>
        <v>0</v>
      </c>
      <c r="Q34" s="55">
        <f t="shared" si="5"/>
        <v>0.018918791089249397</v>
      </c>
      <c r="R34" s="55">
        <f t="shared" si="5"/>
        <v>0</v>
      </c>
      <c r="S34" s="55">
        <f t="shared" si="5"/>
        <v>0</v>
      </c>
      <c r="T34" s="55">
        <f t="shared" si="5"/>
        <v>0</v>
      </c>
      <c r="U34" s="55">
        <f t="shared" si="5"/>
        <v>0.02500093499431686</v>
      </c>
      <c r="V34" s="55">
        <f t="shared" si="5"/>
        <v>0.008989084871502354</v>
      </c>
      <c r="W34" s="55">
        <f t="shared" si="5"/>
        <v>0.010282846840423927</v>
      </c>
      <c r="X34" s="55">
        <f t="shared" si="5"/>
        <v>0.012617527006765097</v>
      </c>
      <c r="Y34" s="55">
        <f t="shared" si="5"/>
        <v>0</v>
      </c>
      <c r="Z34" s="55">
        <f t="shared" si="5"/>
        <v>0.06828953205133194</v>
      </c>
      <c r="AA34" s="55">
        <f t="shared" si="5"/>
        <v>0.03914528833075001</v>
      </c>
      <c r="AB34" s="55">
        <f t="shared" si="5"/>
        <v>0.01556202865009377</v>
      </c>
      <c r="AC34" s="55">
        <f t="shared" si="5"/>
        <v>0.02238601168306739</v>
      </c>
      <c r="AD34" s="55">
        <f t="shared" si="5"/>
        <v>0</v>
      </c>
      <c r="AE34" s="55">
        <f t="shared" si="5"/>
        <v>0</v>
      </c>
      <c r="AF34" s="55">
        <f t="shared" si="5"/>
        <v>0.02312005691090932</v>
      </c>
      <c r="AG34" s="55">
        <f t="shared" si="5"/>
        <v>0</v>
      </c>
    </row>
    <row r="35" spans="1:48" ht="12.75">
      <c r="A35" s="80"/>
      <c r="B35" s="29" t="s">
        <v>18</v>
      </c>
      <c r="C35" s="29"/>
      <c r="D35" s="29"/>
      <c r="E35" s="29"/>
      <c r="F35" s="29">
        <v>2</v>
      </c>
      <c r="G35" s="29"/>
      <c r="H35" s="29"/>
      <c r="I35" s="29">
        <v>2</v>
      </c>
      <c r="J35" s="29">
        <v>1</v>
      </c>
      <c r="K35" s="29">
        <v>1</v>
      </c>
      <c r="L35" s="29">
        <v>1</v>
      </c>
      <c r="M35" s="29">
        <v>1</v>
      </c>
      <c r="N35" s="29">
        <v>1</v>
      </c>
      <c r="O35" s="29">
        <v>2</v>
      </c>
      <c r="P35" s="29"/>
      <c r="Q35" s="29">
        <v>1</v>
      </c>
      <c r="R35" s="142"/>
      <c r="S35" s="142"/>
      <c r="T35" s="142"/>
      <c r="U35" s="142">
        <v>2</v>
      </c>
      <c r="V35" s="142">
        <v>1</v>
      </c>
      <c r="W35" s="142">
        <v>1</v>
      </c>
      <c r="X35" s="142">
        <v>1</v>
      </c>
      <c r="Y35" s="142"/>
      <c r="Z35" s="142">
        <v>1</v>
      </c>
      <c r="AA35" s="142">
        <v>1</v>
      </c>
      <c r="AB35" s="142">
        <v>1</v>
      </c>
      <c r="AC35" s="142">
        <v>2</v>
      </c>
      <c r="AD35" s="142"/>
      <c r="AE35" s="142"/>
      <c r="AF35" s="142">
        <v>1</v>
      </c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</row>
    <row r="36" spans="1:30" ht="12.75">
      <c r="A36" s="71"/>
      <c r="B36" s="29">
        <f>C35+D35+E35+F35+G35+H35+I35+J35+K35+L35+M35+N35+O35+P35+Q35+R35+S35+T35+U35+V35+W35+X35+Y35+Z35+AA35+AB35+AC35+AD35</f>
        <v>22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84"/>
      <c r="T36" s="43"/>
      <c r="U36" s="43"/>
      <c r="V36" s="43"/>
      <c r="W36" s="84"/>
      <c r="X36" s="84"/>
      <c r="Y36" s="84"/>
      <c r="Z36" s="84"/>
      <c r="AA36" s="84"/>
      <c r="AB36" s="84"/>
      <c r="AC36" s="84"/>
      <c r="AD36" s="84"/>
    </row>
    <row r="37" spans="1:2" ht="12.75">
      <c r="A37" s="71" t="s">
        <v>50</v>
      </c>
      <c r="B37" s="38">
        <f>C33+D33+E33+F33+G33+H33+I33+J33+K33+L33+M33+N33+O33+P33+Q33+R33+S33+T33+U33+V33+W33+X33+Y33+Z33+AA33+AB33+AC33+AD33</f>
        <v>153692</v>
      </c>
    </row>
    <row r="38" spans="1:2" ht="12.75">
      <c r="A38" s="48" t="s">
        <v>29</v>
      </c>
      <c r="B38" s="62">
        <f>B37/B12</f>
        <v>0.01079406299847007</v>
      </c>
    </row>
    <row r="39" spans="1:2" ht="12.75">
      <c r="A39" s="48"/>
      <c r="B39" s="47"/>
    </row>
    <row r="40" spans="1:2" ht="12.75">
      <c r="A40" s="125"/>
      <c r="B40" s="126"/>
    </row>
    <row r="41" spans="1:2" ht="12.75">
      <c r="A41" s="14" t="s">
        <v>12</v>
      </c>
      <c r="B41" s="41">
        <f>B11-B12</f>
        <v>-2471568</v>
      </c>
    </row>
    <row r="42" spans="1:2" ht="12.75">
      <c r="A42" s="14" t="s">
        <v>13</v>
      </c>
      <c r="B42" s="58">
        <f>B41/B11</f>
        <v>-0.2100423217472593</v>
      </c>
    </row>
    <row r="43" spans="1:2" ht="12.75">
      <c r="A43" s="125"/>
      <c r="B43" s="126"/>
    </row>
    <row r="44" spans="1:2" ht="12.75">
      <c r="A44" s="125"/>
      <c r="B44" s="126"/>
    </row>
    <row r="45" ht="12.75">
      <c r="B45" s="28"/>
    </row>
    <row r="46" spans="1:2" ht="12.75">
      <c r="A46" s="127" t="s">
        <v>51</v>
      </c>
      <c r="B46" s="128">
        <f>C3-C4+D3+E3+F3+G3+H3+I3+J3+K3-D4-E4-F4-G4-H4-I4-J4-K4+L3+M3+N3+O3-L4-M4-N4-O4+P3-P4+Q3+R3-Q4-R4+S3-S4+T3+U3+V3+W3+X3+Y3-T4-U4-V4-W4-X4-Y4+Z3+AA3+AB3+AC3-Z4-AA4-AB4-AC4+AD3+AE3+AF3-AD4-AE4-AF4+AG3-AG4</f>
        <v>-2471568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46"/>
  <sheetViews>
    <sheetView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9" sqref="M9:AQ9"/>
    </sheetView>
  </sheetViews>
  <sheetFormatPr defaultColWidth="9.140625" defaultRowHeight="12.75"/>
  <cols>
    <col min="1" max="1" width="27.8515625" style="0" bestFit="1" customWidth="1"/>
    <col min="2" max="2" width="21.7109375" style="1" customWidth="1"/>
    <col min="3" max="3" width="13.8515625" style="1" bestFit="1" customWidth="1"/>
    <col min="4" max="4" width="7.8515625" style="1" bestFit="1" customWidth="1"/>
    <col min="5" max="5" width="8.28125" style="1" customWidth="1"/>
    <col min="6" max="6" width="12.00390625" style="1" bestFit="1" customWidth="1"/>
    <col min="7" max="7" width="11.140625" style="1" bestFit="1" customWidth="1"/>
    <col min="8" max="8" width="8.140625" style="1" bestFit="1" customWidth="1"/>
    <col min="9" max="9" width="12.00390625" style="1" bestFit="1" customWidth="1"/>
    <col min="25" max="25" width="10.28125" style="0" bestFit="1" customWidth="1"/>
  </cols>
  <sheetData>
    <row r="1" spans="1:33" s="8" customFormat="1" ht="12.75">
      <c r="A1" s="64" t="s">
        <v>31</v>
      </c>
      <c r="B1" s="3"/>
      <c r="C1" s="7" t="s">
        <v>2</v>
      </c>
      <c r="D1" s="7" t="s">
        <v>3</v>
      </c>
      <c r="E1" s="7" t="s">
        <v>4</v>
      </c>
      <c r="F1" s="7" t="s">
        <v>5</v>
      </c>
      <c r="G1" s="13" t="s">
        <v>6</v>
      </c>
      <c r="H1" s="13" t="s">
        <v>7</v>
      </c>
      <c r="I1" s="7" t="s">
        <v>8</v>
      </c>
      <c r="J1" s="13" t="s">
        <v>2</v>
      </c>
      <c r="K1" s="7" t="s">
        <v>3</v>
      </c>
      <c r="L1" s="7" t="s">
        <v>4</v>
      </c>
      <c r="M1" s="7" t="s">
        <v>5</v>
      </c>
      <c r="N1" s="13" t="s">
        <v>6</v>
      </c>
      <c r="O1" s="13" t="s">
        <v>7</v>
      </c>
      <c r="P1" s="7" t="s">
        <v>8</v>
      </c>
      <c r="Q1" s="7" t="s">
        <v>2</v>
      </c>
      <c r="R1" s="7" t="s">
        <v>3</v>
      </c>
      <c r="S1" s="7" t="s">
        <v>4</v>
      </c>
      <c r="T1" s="7" t="s">
        <v>5</v>
      </c>
      <c r="U1" s="13" t="s">
        <v>6</v>
      </c>
      <c r="V1" s="13" t="s">
        <v>7</v>
      </c>
      <c r="W1" s="7" t="s">
        <v>8</v>
      </c>
      <c r="X1" s="13" t="s">
        <v>2</v>
      </c>
      <c r="Y1" s="7" t="s">
        <v>3</v>
      </c>
      <c r="Z1" s="7" t="s">
        <v>4</v>
      </c>
      <c r="AA1" s="7" t="s">
        <v>5</v>
      </c>
      <c r="AB1" s="13" t="s">
        <v>6</v>
      </c>
      <c r="AC1" s="13" t="s">
        <v>7</v>
      </c>
      <c r="AD1" s="9" t="s">
        <v>8</v>
      </c>
      <c r="AE1" s="9" t="s">
        <v>2</v>
      </c>
      <c r="AF1" s="9" t="s">
        <v>3</v>
      </c>
      <c r="AG1" s="9" t="s">
        <v>4</v>
      </c>
    </row>
    <row r="2" spans="1:33" ht="12.75">
      <c r="A2" s="134" t="s">
        <v>61</v>
      </c>
      <c r="B2" s="2"/>
      <c r="C2" s="136">
        <v>40603</v>
      </c>
      <c r="D2" s="136">
        <v>40604</v>
      </c>
      <c r="E2" s="136">
        <v>40605</v>
      </c>
      <c r="F2" s="136">
        <v>40606</v>
      </c>
      <c r="G2" s="139">
        <v>40607</v>
      </c>
      <c r="H2" s="139">
        <v>40608</v>
      </c>
      <c r="I2" s="136">
        <v>40609</v>
      </c>
      <c r="J2" s="139">
        <v>40610</v>
      </c>
      <c r="K2" s="136">
        <v>40611</v>
      </c>
      <c r="L2" s="136">
        <v>40612</v>
      </c>
      <c r="M2" s="136">
        <v>40613</v>
      </c>
      <c r="N2" s="139">
        <v>40614</v>
      </c>
      <c r="O2" s="139">
        <v>40615</v>
      </c>
      <c r="P2" s="136">
        <v>40616</v>
      </c>
      <c r="Q2" s="136">
        <v>40617</v>
      </c>
      <c r="R2" s="136">
        <v>40618</v>
      </c>
      <c r="S2" s="136">
        <v>40619</v>
      </c>
      <c r="T2" s="136">
        <v>40620</v>
      </c>
      <c r="U2" s="139">
        <v>40621</v>
      </c>
      <c r="V2" s="139">
        <v>40622</v>
      </c>
      <c r="W2" s="136">
        <v>40623</v>
      </c>
      <c r="X2" s="139">
        <v>40624</v>
      </c>
      <c r="Y2" s="136">
        <v>40625</v>
      </c>
      <c r="Z2" s="136">
        <v>40626</v>
      </c>
      <c r="AA2" s="136">
        <v>40627</v>
      </c>
      <c r="AB2" s="139">
        <v>40628</v>
      </c>
      <c r="AC2" s="139">
        <v>40629</v>
      </c>
      <c r="AD2" s="136">
        <v>40630</v>
      </c>
      <c r="AE2" s="136">
        <v>40631</v>
      </c>
      <c r="AF2" s="136">
        <v>40632</v>
      </c>
      <c r="AG2" s="136">
        <v>40633</v>
      </c>
    </row>
    <row r="3" spans="1:33" s="11" customFormat="1" ht="12.75">
      <c r="A3" s="138">
        <f ca="1">TODAY()</f>
        <v>40681</v>
      </c>
      <c r="B3" s="12" t="s">
        <v>0</v>
      </c>
      <c r="C3" s="22">
        <v>195000</v>
      </c>
      <c r="D3" s="22">
        <v>205000</v>
      </c>
      <c r="E3" s="22">
        <v>235000</v>
      </c>
      <c r="F3" s="22">
        <v>320000</v>
      </c>
      <c r="G3" s="22">
        <v>500000</v>
      </c>
      <c r="H3" s="22">
        <v>420000</v>
      </c>
      <c r="I3" s="22">
        <v>350000</v>
      </c>
      <c r="J3" s="23">
        <v>350000</v>
      </c>
      <c r="K3" s="23">
        <v>140000</v>
      </c>
      <c r="L3" s="23">
        <v>160000</v>
      </c>
      <c r="M3" s="23">
        <v>190000</v>
      </c>
      <c r="N3" s="23">
        <v>300000</v>
      </c>
      <c r="O3" s="23">
        <v>240000</v>
      </c>
      <c r="P3" s="23">
        <v>110000</v>
      </c>
      <c r="Q3" s="23">
        <v>120000</v>
      </c>
      <c r="R3" s="23">
        <v>125000</v>
      </c>
      <c r="S3" s="23">
        <v>140000</v>
      </c>
      <c r="T3" s="23">
        <v>190000</v>
      </c>
      <c r="U3" s="23">
        <v>400000</v>
      </c>
      <c r="V3" s="23">
        <v>290000</v>
      </c>
      <c r="W3" s="23">
        <v>350000</v>
      </c>
      <c r="X3" s="23">
        <v>250000</v>
      </c>
      <c r="Y3" s="23">
        <v>110000</v>
      </c>
      <c r="Z3" s="23">
        <v>120000</v>
      </c>
      <c r="AA3" s="23">
        <v>160000</v>
      </c>
      <c r="AB3" s="23">
        <v>290000</v>
      </c>
      <c r="AC3" s="23">
        <v>200000</v>
      </c>
      <c r="AD3" s="23">
        <v>105000</v>
      </c>
      <c r="AE3" s="23">
        <v>110000</v>
      </c>
      <c r="AF3" s="23">
        <v>110000</v>
      </c>
      <c r="AG3" s="23">
        <v>130000</v>
      </c>
    </row>
    <row r="4" spans="2:33" ht="12.75">
      <c r="B4" s="4" t="s">
        <v>1</v>
      </c>
      <c r="C4" s="24">
        <f>C17+C25+C33</f>
        <v>197431</v>
      </c>
      <c r="D4" s="24">
        <f aca="true" t="shared" si="0" ref="D4:AG4">D17+D25+D33</f>
        <v>242243</v>
      </c>
      <c r="E4" s="24">
        <f t="shared" si="0"/>
        <v>251494</v>
      </c>
      <c r="F4" s="24">
        <f t="shared" si="0"/>
        <v>201106</v>
      </c>
      <c r="G4" s="24">
        <f t="shared" si="0"/>
        <v>255343</v>
      </c>
      <c r="H4" s="24">
        <f t="shared" si="0"/>
        <v>400489</v>
      </c>
      <c r="I4" s="24">
        <f t="shared" si="0"/>
        <v>306023</v>
      </c>
      <c r="J4" s="24">
        <f t="shared" si="0"/>
        <v>221118</v>
      </c>
      <c r="K4" s="24">
        <f t="shared" si="0"/>
        <v>130138</v>
      </c>
      <c r="L4" s="24">
        <f t="shared" si="0"/>
        <v>86306</v>
      </c>
      <c r="M4" s="24">
        <f t="shared" si="0"/>
        <v>121807</v>
      </c>
      <c r="N4" s="24">
        <f t="shared" si="0"/>
        <v>405196</v>
      </c>
      <c r="O4" s="24">
        <f t="shared" si="0"/>
        <v>133386</v>
      </c>
      <c r="P4" s="24">
        <f t="shared" si="0"/>
        <v>71175</v>
      </c>
      <c r="Q4" s="24">
        <f t="shared" si="0"/>
        <v>54701</v>
      </c>
      <c r="R4" s="24">
        <f t="shared" si="0"/>
        <v>129436</v>
      </c>
      <c r="S4" s="24">
        <f t="shared" si="0"/>
        <v>155667</v>
      </c>
      <c r="T4" s="24">
        <f t="shared" si="0"/>
        <v>114991</v>
      </c>
      <c r="U4" s="24">
        <f t="shared" si="0"/>
        <v>275592</v>
      </c>
      <c r="V4" s="24">
        <f t="shared" si="0"/>
        <v>242745</v>
      </c>
      <c r="W4" s="24">
        <f t="shared" si="0"/>
        <v>183858</v>
      </c>
      <c r="X4" s="24">
        <f>X17+X25+X33</f>
        <v>206119</v>
      </c>
      <c r="Y4" s="24">
        <f t="shared" si="0"/>
        <v>124288</v>
      </c>
      <c r="Z4" s="24">
        <f t="shared" si="0"/>
        <v>118604</v>
      </c>
      <c r="AA4" s="24">
        <f t="shared" si="0"/>
        <v>68081</v>
      </c>
      <c r="AB4" s="24">
        <f t="shared" si="0"/>
        <v>127555</v>
      </c>
      <c r="AC4" s="24">
        <f t="shared" si="0"/>
        <v>152332</v>
      </c>
      <c r="AD4" s="24">
        <f t="shared" si="0"/>
        <v>74783</v>
      </c>
      <c r="AE4" s="24">
        <f t="shared" si="0"/>
        <v>97903</v>
      </c>
      <c r="AF4" s="24">
        <f t="shared" si="0"/>
        <v>90492</v>
      </c>
      <c r="AG4" s="24">
        <f t="shared" si="0"/>
        <v>82132</v>
      </c>
    </row>
    <row r="5" spans="2:33" ht="12.75">
      <c r="B5" s="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2:33" s="10" customFormat="1" ht="12.75">
      <c r="B6" s="16" t="s">
        <v>30</v>
      </c>
      <c r="C6" s="54">
        <f>C4/C3</f>
        <v>1.0124666666666666</v>
      </c>
      <c r="D6" s="54">
        <f>D4/D3</f>
        <v>1.1816731707317074</v>
      </c>
      <c r="E6" s="54">
        <f>E4/E3</f>
        <v>1.0701872340425531</v>
      </c>
      <c r="F6" s="54">
        <f>F4/F3</f>
        <v>0.62845625</v>
      </c>
      <c r="G6" s="54">
        <f>G4/G3</f>
        <v>0.510686</v>
      </c>
      <c r="H6" s="54">
        <f aca="true" t="shared" si="1" ref="H6:AG6">H4/H3</f>
        <v>0.9535452380952381</v>
      </c>
      <c r="I6" s="54">
        <f t="shared" si="1"/>
        <v>0.8743514285714286</v>
      </c>
      <c r="J6" s="54">
        <f t="shared" si="1"/>
        <v>0.6317657142857143</v>
      </c>
      <c r="K6" s="54">
        <f t="shared" si="1"/>
        <v>0.9295571428571429</v>
      </c>
      <c r="L6" s="54">
        <f t="shared" si="1"/>
        <v>0.5394125</v>
      </c>
      <c r="M6" s="54">
        <f t="shared" si="1"/>
        <v>0.6410894736842105</v>
      </c>
      <c r="N6" s="54">
        <f t="shared" si="1"/>
        <v>1.3506533333333333</v>
      </c>
      <c r="O6" s="54">
        <f t="shared" si="1"/>
        <v>0.555775</v>
      </c>
      <c r="P6" s="54">
        <f t="shared" si="1"/>
        <v>0.6470454545454546</v>
      </c>
      <c r="Q6" s="54">
        <f t="shared" si="1"/>
        <v>0.45584166666666665</v>
      </c>
      <c r="R6" s="54">
        <f t="shared" si="1"/>
        <v>1.035488</v>
      </c>
      <c r="S6" s="54">
        <f t="shared" si="1"/>
        <v>1.1119071428571428</v>
      </c>
      <c r="T6" s="54">
        <f t="shared" si="1"/>
        <v>0.6052157894736843</v>
      </c>
      <c r="U6" s="54">
        <f t="shared" si="1"/>
        <v>0.68898</v>
      </c>
      <c r="V6" s="54">
        <f t="shared" si="1"/>
        <v>0.837051724137931</v>
      </c>
      <c r="W6" s="54">
        <f t="shared" si="1"/>
        <v>0.5253085714285715</v>
      </c>
      <c r="X6" s="54">
        <f t="shared" si="1"/>
        <v>0.824476</v>
      </c>
      <c r="Y6" s="54">
        <f t="shared" si="1"/>
        <v>1.129890909090909</v>
      </c>
      <c r="Z6" s="54">
        <f t="shared" si="1"/>
        <v>0.9883666666666666</v>
      </c>
      <c r="AA6" s="54">
        <f t="shared" si="1"/>
        <v>0.42550625</v>
      </c>
      <c r="AB6" s="54">
        <f t="shared" si="1"/>
        <v>0.4398448275862069</v>
      </c>
      <c r="AC6" s="54">
        <f t="shared" si="1"/>
        <v>0.76166</v>
      </c>
      <c r="AD6" s="54">
        <f t="shared" si="1"/>
        <v>0.7122190476190476</v>
      </c>
      <c r="AE6" s="54">
        <f t="shared" si="1"/>
        <v>0.8900272727272728</v>
      </c>
      <c r="AF6" s="54">
        <f t="shared" si="1"/>
        <v>0.8226545454545454</v>
      </c>
      <c r="AG6" s="54">
        <f t="shared" si="1"/>
        <v>0.6317846153846154</v>
      </c>
    </row>
    <row r="7" spans="2:30" s="10" customFormat="1" ht="12.75">
      <c r="B7" s="1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2:30" s="10" customFormat="1" ht="12.75">
      <c r="B8" s="1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2:43" ht="12.75">
      <c r="B9" s="21" t="s">
        <v>33</v>
      </c>
      <c r="C9" s="104">
        <f>C19+C27+C35</f>
        <v>82</v>
      </c>
      <c r="D9" s="104">
        <f>D19+D27+D35</f>
        <v>81</v>
      </c>
      <c r="E9" s="104">
        <f aca="true" t="shared" si="2" ref="E9:AG9">E19+E27+E35</f>
        <v>109</v>
      </c>
      <c r="F9" s="104">
        <f t="shared" si="2"/>
        <v>74</v>
      </c>
      <c r="G9" s="104">
        <f t="shared" si="2"/>
        <v>75</v>
      </c>
      <c r="H9" s="104">
        <f t="shared" si="2"/>
        <v>148</v>
      </c>
      <c r="I9" s="104">
        <f t="shared" si="2"/>
        <v>110</v>
      </c>
      <c r="J9" s="104">
        <f t="shared" si="2"/>
        <v>96</v>
      </c>
      <c r="K9" s="104">
        <f t="shared" si="2"/>
        <v>50</v>
      </c>
      <c r="L9" s="104">
        <f t="shared" si="2"/>
        <v>35</v>
      </c>
      <c r="M9" s="142">
        <f t="shared" si="2"/>
        <v>43</v>
      </c>
      <c r="N9" s="142">
        <f t="shared" si="2"/>
        <v>117</v>
      </c>
      <c r="O9" s="142">
        <f t="shared" si="2"/>
        <v>64</v>
      </c>
      <c r="P9" s="142">
        <f t="shared" si="2"/>
        <v>35</v>
      </c>
      <c r="Q9" s="142">
        <f t="shared" si="2"/>
        <v>27</v>
      </c>
      <c r="R9" s="142">
        <f t="shared" si="2"/>
        <v>57</v>
      </c>
      <c r="S9" s="142">
        <f t="shared" si="2"/>
        <v>43</v>
      </c>
      <c r="T9" s="142">
        <f t="shared" si="2"/>
        <v>57</v>
      </c>
      <c r="U9" s="142">
        <f t="shared" si="2"/>
        <v>100</v>
      </c>
      <c r="V9" s="142">
        <f t="shared" si="2"/>
        <v>91</v>
      </c>
      <c r="W9" s="142">
        <f t="shared" si="2"/>
        <v>65</v>
      </c>
      <c r="X9" s="142">
        <f t="shared" si="2"/>
        <v>87</v>
      </c>
      <c r="Y9" s="142">
        <f t="shared" si="2"/>
        <v>55</v>
      </c>
      <c r="Z9" s="142">
        <f t="shared" si="2"/>
        <v>60</v>
      </c>
      <c r="AA9" s="142">
        <f t="shared" si="2"/>
        <v>30</v>
      </c>
      <c r="AB9" s="142">
        <f t="shared" si="2"/>
        <v>52</v>
      </c>
      <c r="AC9" s="142">
        <f t="shared" si="2"/>
        <v>47</v>
      </c>
      <c r="AD9" s="142">
        <f t="shared" si="2"/>
        <v>37</v>
      </c>
      <c r="AE9" s="142">
        <f t="shared" si="2"/>
        <v>55</v>
      </c>
      <c r="AF9" s="142">
        <f t="shared" si="2"/>
        <v>33</v>
      </c>
      <c r="AG9" s="142">
        <f t="shared" si="2"/>
        <v>35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</row>
    <row r="10" spans="2:33" ht="12.75">
      <c r="B10" s="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2.75">
      <c r="A11" s="71" t="s">
        <v>9</v>
      </c>
      <c r="B11" s="35">
        <f>C3+D3+E3+F3+G3+H3+I3+J3+K3+L3+M3+N3+O3+P3+Q3+R3+S3+T3+U3+V3+W3+X3+Y3+Z3+AA3+AB3+AC3+AD3+AE3+AF3+AG3</f>
        <v>6915000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2.75">
      <c r="A12" s="71" t="s">
        <v>11</v>
      </c>
      <c r="B12" s="36">
        <f>SUM(C4:AG4)</f>
        <v>5322534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2.75">
      <c r="A13" s="71" t="s">
        <v>10</v>
      </c>
      <c r="B13" s="56">
        <f>B12/B11</f>
        <v>0.7697084598698481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2:30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2:30" ht="12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2:30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3" ht="12.75">
      <c r="A17" s="72" t="s">
        <v>34</v>
      </c>
      <c r="B17" s="74" t="s">
        <v>16</v>
      </c>
      <c r="C17" s="74">
        <v>156125</v>
      </c>
      <c r="D17" s="74">
        <v>185980</v>
      </c>
      <c r="E17" s="74">
        <v>213467</v>
      </c>
      <c r="F17" s="74">
        <v>141615</v>
      </c>
      <c r="G17" s="74">
        <v>158486</v>
      </c>
      <c r="H17" s="74">
        <v>292916</v>
      </c>
      <c r="I17" s="74">
        <v>245446</v>
      </c>
      <c r="J17" s="74">
        <v>195791</v>
      </c>
      <c r="K17" s="74">
        <v>106420</v>
      </c>
      <c r="L17" s="74">
        <v>81475</v>
      </c>
      <c r="M17" s="74">
        <v>121807</v>
      </c>
      <c r="N17" s="74">
        <v>280919</v>
      </c>
      <c r="O17" s="74">
        <v>105777</v>
      </c>
      <c r="P17" s="74">
        <v>63350</v>
      </c>
      <c r="Q17" s="74">
        <v>45601</v>
      </c>
      <c r="R17" s="74">
        <v>117703</v>
      </c>
      <c r="S17" s="74">
        <v>113384</v>
      </c>
      <c r="T17" s="74">
        <v>88184</v>
      </c>
      <c r="U17" s="74">
        <v>211569</v>
      </c>
      <c r="V17" s="74">
        <v>187757</v>
      </c>
      <c r="W17" s="74">
        <v>120396</v>
      </c>
      <c r="X17" s="74">
        <v>170658</v>
      </c>
      <c r="Y17" s="74">
        <v>100968</v>
      </c>
      <c r="Z17" s="74">
        <v>74502</v>
      </c>
      <c r="AA17" s="74">
        <v>63014</v>
      </c>
      <c r="AB17" s="74">
        <v>103574</v>
      </c>
      <c r="AC17" s="74">
        <v>100103</v>
      </c>
      <c r="AD17" s="74">
        <v>55301</v>
      </c>
      <c r="AE17" s="74">
        <v>72990</v>
      </c>
      <c r="AF17" s="74">
        <v>69989</v>
      </c>
      <c r="AG17" s="74">
        <v>76104</v>
      </c>
    </row>
    <row r="18" spans="2:33" ht="12.75">
      <c r="B18" s="31" t="s">
        <v>17</v>
      </c>
      <c r="C18" s="76">
        <f>C17/C4</f>
        <v>0.7907826025294913</v>
      </c>
      <c r="D18" s="76">
        <f>D17/D4</f>
        <v>0.767741482726023</v>
      </c>
      <c r="E18" s="76">
        <f>E17/E4</f>
        <v>0.8487955975092845</v>
      </c>
      <c r="F18" s="76">
        <f>F17/F4</f>
        <v>0.704180879735065</v>
      </c>
      <c r="G18" s="76">
        <f aca="true" t="shared" si="3" ref="G18:AG18">G17/G4</f>
        <v>0.6206788515839479</v>
      </c>
      <c r="H18" s="76">
        <f t="shared" si="3"/>
        <v>0.7313958685506968</v>
      </c>
      <c r="I18" s="76">
        <f t="shared" si="3"/>
        <v>0.8020508262450862</v>
      </c>
      <c r="J18" s="76">
        <f t="shared" si="3"/>
        <v>0.8854593474977162</v>
      </c>
      <c r="K18" s="76">
        <f t="shared" si="3"/>
        <v>0.8177473143893406</v>
      </c>
      <c r="L18" s="76">
        <f t="shared" si="3"/>
        <v>0.944024749148379</v>
      </c>
      <c r="M18" s="76">
        <f t="shared" si="3"/>
        <v>1</v>
      </c>
      <c r="N18" s="76">
        <f t="shared" si="3"/>
        <v>0.6932916415759287</v>
      </c>
      <c r="O18" s="76">
        <f t="shared" si="3"/>
        <v>0.7930142593675498</v>
      </c>
      <c r="P18" s="76">
        <f t="shared" si="3"/>
        <v>0.8900597119775202</v>
      </c>
      <c r="Q18" s="76">
        <f t="shared" si="3"/>
        <v>0.8336410668909161</v>
      </c>
      <c r="R18" s="76">
        <f t="shared" si="3"/>
        <v>0.9093528848233876</v>
      </c>
      <c r="S18" s="76">
        <f t="shared" si="3"/>
        <v>0.7283753139714905</v>
      </c>
      <c r="T18" s="76">
        <f t="shared" si="3"/>
        <v>0.766877407797132</v>
      </c>
      <c r="U18" s="76">
        <f t="shared" si="3"/>
        <v>0.7676891927196725</v>
      </c>
      <c r="V18" s="76">
        <f t="shared" si="3"/>
        <v>0.7734742219201219</v>
      </c>
      <c r="W18" s="76">
        <f t="shared" si="3"/>
        <v>0.6548314460072447</v>
      </c>
      <c r="X18" s="76">
        <f t="shared" si="3"/>
        <v>0.8279586064360879</v>
      </c>
      <c r="Y18" s="76">
        <f t="shared" si="3"/>
        <v>0.8123712667353244</v>
      </c>
      <c r="Z18" s="76">
        <f t="shared" si="3"/>
        <v>0.6281575663552663</v>
      </c>
      <c r="AA18" s="76">
        <f t="shared" si="3"/>
        <v>0.9255739486787797</v>
      </c>
      <c r="AB18" s="76">
        <f t="shared" si="3"/>
        <v>0.8119948257614362</v>
      </c>
      <c r="AC18" s="76">
        <f t="shared" si="3"/>
        <v>0.6571370427749915</v>
      </c>
      <c r="AD18" s="76">
        <f t="shared" si="3"/>
        <v>0.7394862468742897</v>
      </c>
      <c r="AE18" s="76">
        <f t="shared" si="3"/>
        <v>0.7455338447238593</v>
      </c>
      <c r="AF18" s="76">
        <f t="shared" si="3"/>
        <v>0.7734274853025682</v>
      </c>
      <c r="AG18" s="76">
        <f t="shared" si="3"/>
        <v>0.9266059513953149</v>
      </c>
    </row>
    <row r="19" spans="2:43" ht="12.75">
      <c r="B19" s="29" t="s">
        <v>18</v>
      </c>
      <c r="C19" s="29">
        <v>78</v>
      </c>
      <c r="D19" s="29">
        <v>72</v>
      </c>
      <c r="E19" s="29">
        <v>103</v>
      </c>
      <c r="F19" s="29">
        <v>60</v>
      </c>
      <c r="G19" s="29">
        <v>59</v>
      </c>
      <c r="H19" s="29">
        <v>125</v>
      </c>
      <c r="I19" s="29">
        <v>99</v>
      </c>
      <c r="J19" s="29">
        <v>89</v>
      </c>
      <c r="K19" s="29">
        <v>46</v>
      </c>
      <c r="L19" s="29">
        <v>33</v>
      </c>
      <c r="M19" s="142">
        <v>43</v>
      </c>
      <c r="N19" s="142">
        <v>95</v>
      </c>
      <c r="O19" s="142">
        <v>60</v>
      </c>
      <c r="P19" s="142">
        <v>31</v>
      </c>
      <c r="Q19" s="142">
        <v>25</v>
      </c>
      <c r="R19" s="142">
        <v>55</v>
      </c>
      <c r="S19" s="142">
        <v>36</v>
      </c>
      <c r="T19" s="142">
        <v>52</v>
      </c>
      <c r="U19" s="142">
        <v>84</v>
      </c>
      <c r="V19" s="142">
        <v>80</v>
      </c>
      <c r="W19" s="142">
        <v>53</v>
      </c>
      <c r="X19" s="142">
        <v>77</v>
      </c>
      <c r="Y19" s="142">
        <v>51</v>
      </c>
      <c r="Z19" s="142">
        <v>46</v>
      </c>
      <c r="AA19" s="142">
        <v>29</v>
      </c>
      <c r="AB19" s="142">
        <v>45</v>
      </c>
      <c r="AC19" s="142">
        <v>39</v>
      </c>
      <c r="AD19" s="142">
        <v>32</v>
      </c>
      <c r="AE19" s="142">
        <v>50</v>
      </c>
      <c r="AF19" s="142">
        <v>29</v>
      </c>
      <c r="AG19" s="142">
        <v>32</v>
      </c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2:30" ht="12.75">
      <c r="B20" s="29">
        <f>C19+D19+E19+F19+G19+H19+I19+J19+K19+L19+M19+N19+O19+P19+Q19+R19+S19+T19+U19+V19+W19+X19+Y19+Z19+AA19+AB19+AC19+AD19</f>
        <v>1697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78"/>
      <c r="Y20" s="78"/>
      <c r="Z20" s="78"/>
      <c r="AA20" s="78"/>
      <c r="AB20" s="78"/>
      <c r="AC20" s="78"/>
      <c r="AD20" s="78"/>
    </row>
    <row r="21" spans="1:30" ht="12.75">
      <c r="A21" s="71" t="s">
        <v>35</v>
      </c>
      <c r="B21" s="38">
        <f>C17+D17+E17+F17+G17+H17+I17+J17+K17+L17+M17+N17+O17+P17+Q17+R17+S17+T17+U17+V17+W17+X17+Y17+Z17+AA17+AB17+AC17+AD17</f>
        <v>3902288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2.75">
      <c r="A22" s="48" t="s">
        <v>27</v>
      </c>
      <c r="B22" s="62">
        <f>B21/B12</f>
        <v>0.7331635645728144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2.75">
      <c r="A23" s="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2.75">
      <c r="A24" s="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3" ht="12.75">
      <c r="A25" s="71" t="s">
        <v>40</v>
      </c>
      <c r="B25" s="129" t="s">
        <v>19</v>
      </c>
      <c r="C25" s="30">
        <v>41306</v>
      </c>
      <c r="D25" s="30">
        <v>56263</v>
      </c>
      <c r="E25" s="30">
        <v>38027</v>
      </c>
      <c r="F25" s="30">
        <v>59491</v>
      </c>
      <c r="G25" s="30">
        <v>96857</v>
      </c>
      <c r="H25" s="30">
        <v>107573</v>
      </c>
      <c r="I25" s="30">
        <v>60577</v>
      </c>
      <c r="J25" s="30">
        <v>25327</v>
      </c>
      <c r="K25" s="30">
        <v>23718</v>
      </c>
      <c r="L25" s="30">
        <v>4831</v>
      </c>
      <c r="M25" s="30"/>
      <c r="N25" s="30">
        <v>124277</v>
      </c>
      <c r="O25" s="30">
        <v>27609</v>
      </c>
      <c r="P25" s="30">
        <v>7825</v>
      </c>
      <c r="Q25" s="30">
        <v>9100</v>
      </c>
      <c r="R25" s="30">
        <v>11733</v>
      </c>
      <c r="S25" s="30">
        <v>42283</v>
      </c>
      <c r="T25" s="30">
        <v>26807</v>
      </c>
      <c r="U25" s="30">
        <v>64023</v>
      </c>
      <c r="V25" s="30">
        <v>54988</v>
      </c>
      <c r="W25" s="30">
        <v>56862</v>
      </c>
      <c r="X25" s="30">
        <v>35461</v>
      </c>
      <c r="Y25" s="30">
        <v>23320</v>
      </c>
      <c r="Z25" s="30">
        <v>44102</v>
      </c>
      <c r="AA25" s="30">
        <v>5067</v>
      </c>
      <c r="AB25" s="30">
        <v>23981</v>
      </c>
      <c r="AC25" s="30">
        <v>52229</v>
      </c>
      <c r="AD25" s="30">
        <v>19482</v>
      </c>
      <c r="AE25" s="30">
        <v>24913</v>
      </c>
      <c r="AF25" s="30">
        <v>20503</v>
      </c>
      <c r="AG25" s="30">
        <v>6028</v>
      </c>
    </row>
    <row r="26" spans="2:33" ht="12.75">
      <c r="B26" s="31" t="s">
        <v>17</v>
      </c>
      <c r="C26" s="55">
        <f>C25/C4</f>
        <v>0.2092173974705087</v>
      </c>
      <c r="D26" s="55">
        <f>D25/D4</f>
        <v>0.23225851727397695</v>
      </c>
      <c r="E26" s="55">
        <f>E25/E4</f>
        <v>0.15120440249071548</v>
      </c>
      <c r="F26" s="55">
        <f aca="true" t="shared" si="4" ref="F26:AG26">F25/F4</f>
        <v>0.2958191202649349</v>
      </c>
      <c r="G26" s="55">
        <f t="shared" si="4"/>
        <v>0.37932114841605213</v>
      </c>
      <c r="H26" s="55">
        <f t="shared" si="4"/>
        <v>0.26860413144930323</v>
      </c>
      <c r="I26" s="55">
        <f t="shared" si="4"/>
        <v>0.19794917375491386</v>
      </c>
      <c r="J26" s="55">
        <f t="shared" si="4"/>
        <v>0.11454065250228385</v>
      </c>
      <c r="K26" s="55">
        <f t="shared" si="4"/>
        <v>0.18225268561065947</v>
      </c>
      <c r="L26" s="55">
        <f t="shared" si="4"/>
        <v>0.05597525085162098</v>
      </c>
      <c r="M26" s="55">
        <f t="shared" si="4"/>
        <v>0</v>
      </c>
      <c r="N26" s="55">
        <f t="shared" si="4"/>
        <v>0.3067083584240713</v>
      </c>
      <c r="O26" s="55">
        <f t="shared" si="4"/>
        <v>0.20698574063245018</v>
      </c>
      <c r="P26" s="55">
        <f t="shared" si="4"/>
        <v>0.1099402880224798</v>
      </c>
      <c r="Q26" s="55">
        <f t="shared" si="4"/>
        <v>0.16635893310908392</v>
      </c>
      <c r="R26" s="55">
        <f t="shared" si="4"/>
        <v>0.09064711517661238</v>
      </c>
      <c r="S26" s="55">
        <f t="shared" si="4"/>
        <v>0.2716246860285096</v>
      </c>
      <c r="T26" s="55">
        <f t="shared" si="4"/>
        <v>0.23312259220286805</v>
      </c>
      <c r="U26" s="55">
        <f t="shared" si="4"/>
        <v>0.23231080728032744</v>
      </c>
      <c r="V26" s="55">
        <f t="shared" si="4"/>
        <v>0.22652577807987806</v>
      </c>
      <c r="W26" s="55">
        <f t="shared" si="4"/>
        <v>0.3092712854485527</v>
      </c>
      <c r="X26" s="55">
        <f t="shared" si="4"/>
        <v>0.1720413935639121</v>
      </c>
      <c r="Y26" s="55">
        <f t="shared" si="4"/>
        <v>0.18762873326467558</v>
      </c>
      <c r="Z26" s="55">
        <f t="shared" si="4"/>
        <v>0.37184243364473374</v>
      </c>
      <c r="AA26" s="55">
        <f t="shared" si="4"/>
        <v>0.07442605132122031</v>
      </c>
      <c r="AB26" s="55">
        <f t="shared" si="4"/>
        <v>0.18800517423856375</v>
      </c>
      <c r="AC26" s="55">
        <f t="shared" si="4"/>
        <v>0.34286295722500854</v>
      </c>
      <c r="AD26" s="55">
        <f t="shared" si="4"/>
        <v>0.2605137531257104</v>
      </c>
      <c r="AE26" s="55">
        <f t="shared" si="4"/>
        <v>0.2544661552761407</v>
      </c>
      <c r="AF26" s="55">
        <f t="shared" si="4"/>
        <v>0.2265725146974318</v>
      </c>
      <c r="AG26" s="55">
        <f t="shared" si="4"/>
        <v>0.07339404860468514</v>
      </c>
    </row>
    <row r="27" spans="1:43" ht="12.75">
      <c r="A27" s="80"/>
      <c r="B27" s="29" t="s">
        <v>18</v>
      </c>
      <c r="C27" s="29">
        <v>4</v>
      </c>
      <c r="D27" s="29">
        <v>9</v>
      </c>
      <c r="E27" s="29">
        <v>6</v>
      </c>
      <c r="F27" s="29">
        <v>14</v>
      </c>
      <c r="G27" s="29">
        <v>16</v>
      </c>
      <c r="H27" s="29">
        <v>23</v>
      </c>
      <c r="I27" s="29">
        <v>11</v>
      </c>
      <c r="J27" s="29">
        <v>7</v>
      </c>
      <c r="K27" s="29">
        <v>4</v>
      </c>
      <c r="L27" s="29">
        <v>2</v>
      </c>
      <c r="M27" s="142"/>
      <c r="N27" s="142">
        <v>22</v>
      </c>
      <c r="O27" s="142">
        <v>4</v>
      </c>
      <c r="P27" s="142">
        <v>4</v>
      </c>
      <c r="Q27" s="142">
        <v>2</v>
      </c>
      <c r="R27" s="142">
        <v>2</v>
      </c>
      <c r="S27" s="142">
        <v>7</v>
      </c>
      <c r="T27" s="142">
        <v>5</v>
      </c>
      <c r="U27" s="142">
        <v>16</v>
      </c>
      <c r="V27" s="142">
        <v>11</v>
      </c>
      <c r="W27" s="142">
        <v>11</v>
      </c>
      <c r="X27" s="142">
        <v>10</v>
      </c>
      <c r="Y27" s="142">
        <v>4</v>
      </c>
      <c r="Z27" s="142">
        <v>14</v>
      </c>
      <c r="AA27" s="142">
        <v>1</v>
      </c>
      <c r="AB27" s="142">
        <v>7</v>
      </c>
      <c r="AC27" s="142">
        <v>8</v>
      </c>
      <c r="AD27" s="142">
        <v>5</v>
      </c>
      <c r="AE27" s="142">
        <v>5</v>
      </c>
      <c r="AF27" s="142">
        <v>4</v>
      </c>
      <c r="AG27" s="142">
        <v>3</v>
      </c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30" ht="12.75">
      <c r="A28" s="80"/>
      <c r="B28" s="29">
        <f>C27+D27+E27+F27+G27+H27+I27+J27+K27+L27+M27+N27+O27+P27+Q27+R27+S27+T27+U27+V27+W27+X27+Y27+Z27+AA27+AB27+AC27+AD27</f>
        <v>229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78"/>
      <c r="Y28" s="78"/>
      <c r="Z28" s="78"/>
      <c r="AA28" s="78"/>
      <c r="AB28" s="78"/>
      <c r="AC28" s="78"/>
      <c r="AD28" s="78"/>
    </row>
    <row r="29" spans="1:30" ht="12.75">
      <c r="A29" s="71" t="s">
        <v>37</v>
      </c>
      <c r="B29" s="38">
        <f>C25+D25+E25+F25+G25+H25+I25+J25+K25+L25+M25+N25+O25+P25+Q25+R25+S25+T25+U25+V25+W25+X25+Y25+Z25+AA25+AB25+AC25+AD25</f>
        <v>1143119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2.75">
      <c r="A30" s="48" t="s">
        <v>28</v>
      </c>
      <c r="B30" s="62">
        <f>B29/B12</f>
        <v>0.21476969428471476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2:30" ht="12.7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2:30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3" ht="12.75">
      <c r="A33" s="71" t="s">
        <v>40</v>
      </c>
      <c r="B33" s="33" t="s">
        <v>20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32"/>
      <c r="R33" s="82"/>
      <c r="S33" s="82"/>
      <c r="T33" s="82"/>
      <c r="U33" s="32"/>
      <c r="V33" s="82"/>
      <c r="W33" s="32">
        <v>6600</v>
      </c>
      <c r="X33" s="82"/>
      <c r="Y33" s="82"/>
      <c r="Z33" s="82"/>
      <c r="AA33" s="82"/>
      <c r="AB33" s="82"/>
      <c r="AC33" s="82"/>
      <c r="AD33" s="32"/>
      <c r="AE33" s="32"/>
      <c r="AF33" s="32"/>
      <c r="AG33" s="32"/>
    </row>
    <row r="34" spans="2:33" ht="12.75">
      <c r="B34" s="31" t="s">
        <v>17</v>
      </c>
      <c r="C34" s="55">
        <f>C33/C4</f>
        <v>0</v>
      </c>
      <c r="D34" s="55">
        <f aca="true" t="shared" si="5" ref="D34:AG34">D33/D4</f>
        <v>0</v>
      </c>
      <c r="E34" s="55">
        <f t="shared" si="5"/>
        <v>0</v>
      </c>
      <c r="F34" s="55">
        <f t="shared" si="5"/>
        <v>0</v>
      </c>
      <c r="G34" s="55">
        <f t="shared" si="5"/>
        <v>0</v>
      </c>
      <c r="H34" s="55">
        <f t="shared" si="5"/>
        <v>0</v>
      </c>
      <c r="I34" s="55">
        <f t="shared" si="5"/>
        <v>0</v>
      </c>
      <c r="J34" s="55">
        <f t="shared" si="5"/>
        <v>0</v>
      </c>
      <c r="K34" s="55">
        <f t="shared" si="5"/>
        <v>0</v>
      </c>
      <c r="L34" s="55">
        <f t="shared" si="5"/>
        <v>0</v>
      </c>
      <c r="M34" s="55">
        <f t="shared" si="5"/>
        <v>0</v>
      </c>
      <c r="N34" s="55">
        <f t="shared" si="5"/>
        <v>0</v>
      </c>
      <c r="O34" s="55">
        <f t="shared" si="5"/>
        <v>0</v>
      </c>
      <c r="P34" s="55">
        <f t="shared" si="5"/>
        <v>0</v>
      </c>
      <c r="Q34" s="55">
        <f t="shared" si="5"/>
        <v>0</v>
      </c>
      <c r="R34" s="55">
        <f t="shared" si="5"/>
        <v>0</v>
      </c>
      <c r="S34" s="55">
        <f t="shared" si="5"/>
        <v>0</v>
      </c>
      <c r="T34" s="55">
        <f t="shared" si="5"/>
        <v>0</v>
      </c>
      <c r="U34" s="55">
        <f t="shared" si="5"/>
        <v>0</v>
      </c>
      <c r="V34" s="55">
        <f t="shared" si="5"/>
        <v>0</v>
      </c>
      <c r="W34" s="55">
        <f t="shared" si="5"/>
        <v>0.03589726854420259</v>
      </c>
      <c r="X34" s="55">
        <f t="shared" si="5"/>
        <v>0</v>
      </c>
      <c r="Y34" s="55">
        <f t="shared" si="5"/>
        <v>0</v>
      </c>
      <c r="Z34" s="55">
        <f t="shared" si="5"/>
        <v>0</v>
      </c>
      <c r="AA34" s="55">
        <f t="shared" si="5"/>
        <v>0</v>
      </c>
      <c r="AB34" s="55">
        <f t="shared" si="5"/>
        <v>0</v>
      </c>
      <c r="AC34" s="55">
        <f t="shared" si="5"/>
        <v>0</v>
      </c>
      <c r="AD34" s="55">
        <f t="shared" si="5"/>
        <v>0</v>
      </c>
      <c r="AE34" s="55">
        <f t="shared" si="5"/>
        <v>0</v>
      </c>
      <c r="AF34" s="55">
        <f t="shared" si="5"/>
        <v>0</v>
      </c>
      <c r="AG34" s="55">
        <f t="shared" si="5"/>
        <v>0</v>
      </c>
    </row>
    <row r="35" spans="1:43" ht="12.75">
      <c r="A35" s="80"/>
      <c r="B35" s="29" t="s">
        <v>18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>
        <v>1</v>
      </c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</row>
    <row r="36" spans="1:30" ht="12.75">
      <c r="A36" s="80"/>
      <c r="B36" s="29">
        <f>C35+D35+E35+F35+G35+H35+I35+J35+K35+L35+M35+N35+O35+P35+Q35+R35+S35+T35+U35+V35+W35+X35+Y35+Z35+AA35+AB35+AC35+AD35</f>
        <v>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43"/>
      <c r="R36" s="84"/>
      <c r="S36" s="84"/>
      <c r="T36" s="84"/>
      <c r="U36" s="43"/>
      <c r="V36" s="84"/>
      <c r="W36" s="84"/>
      <c r="X36" s="84"/>
      <c r="Y36" s="84"/>
      <c r="Z36" s="84"/>
      <c r="AA36" s="84"/>
      <c r="AB36" s="84"/>
      <c r="AC36" s="84"/>
      <c r="AD36" s="84"/>
    </row>
    <row r="37" spans="1:2" ht="12.75">
      <c r="A37" s="71" t="s">
        <v>52</v>
      </c>
      <c r="B37" s="38">
        <f>C33+D33+E33+F33+G33+H33+I33+J33+K33+L33+M33+N33+O33+P33+Q33+R33+S33+T33+U33+V33+W33+X33+Y33+Z33+AA33+AB33+AC33+AD33</f>
        <v>6600</v>
      </c>
    </row>
    <row r="38" spans="1:2" ht="12.75">
      <c r="A38" s="48" t="s">
        <v>29</v>
      </c>
      <c r="B38" s="140">
        <f>B37/B12</f>
        <v>0.0012400108670043255</v>
      </c>
    </row>
    <row r="39" spans="1:2" ht="12.75">
      <c r="A39" s="48"/>
      <c r="B39" s="47"/>
    </row>
    <row r="40" spans="1:2" ht="12.75">
      <c r="A40" s="48"/>
      <c r="B40" s="47"/>
    </row>
    <row r="41" ht="12.75">
      <c r="B41" s="28"/>
    </row>
    <row r="42" spans="1:2" ht="12.75">
      <c r="A42" s="14" t="s">
        <v>12</v>
      </c>
      <c r="B42" s="41">
        <f>B11-B12</f>
        <v>1592466</v>
      </c>
    </row>
    <row r="43" spans="1:2" ht="12.75">
      <c r="A43" s="14" t="s">
        <v>13</v>
      </c>
      <c r="B43" s="101">
        <f>B42/B11</f>
        <v>0.23029154013015185</v>
      </c>
    </row>
    <row r="44" ht="12.75">
      <c r="B44" s="28"/>
    </row>
    <row r="45" ht="12.75">
      <c r="B45" s="28"/>
    </row>
    <row r="46" spans="1:2" ht="12.75">
      <c r="A46" s="130" t="s">
        <v>53</v>
      </c>
      <c r="B46" s="42">
        <f>C3-C4+D3+E3+F3+G3+H3+I3+J3+K3-D4-E4-F4-G4-H4-I4-J4-K4+L3+M3+N3+O3-L4-M4-N4-O4+P3-P4+Q3+R3-Q4-R4+S3-S4+T3+U3+V3+W3+X3+Y3-T4-U4-V4-W4-X4-Y4+Z3+AA3+AB3+AC3-Z4-AA4-AB4-AC4+AD3+AE3+AF3-AD4-AE4-AF4+AG3-AG4</f>
        <v>1592466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Инженер-программист</cp:lastModifiedBy>
  <dcterms:created xsi:type="dcterms:W3CDTF">1996-10-08T23:32:33Z</dcterms:created>
  <dcterms:modified xsi:type="dcterms:W3CDTF">2011-05-18T11:32:09Z</dcterms:modified>
  <cp:category/>
  <cp:version/>
  <cp:contentType/>
  <cp:contentStatus/>
</cp:coreProperties>
</file>