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Swarg</author>
  </authors>
  <commentList>
    <comment ref="B4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Допусти В4 -выдать подсказку "Набирать в ручную" 
</t>
        </r>
      </text>
    </comment>
    <comment ref="B8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0"/>
          </rPr>
          <t xml:space="preserve">Яблоки
</t>
        </r>
      </text>
    </comment>
    <comment ref="B6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<sst xmlns="http://schemas.openxmlformats.org/spreadsheetml/2006/main" count="45" uniqueCount="35">
  <si>
    <t>Дата поступления:</t>
  </si>
  <si>
    <t>00.00.2013</t>
  </si>
  <si>
    <t>Наименование покрытия:</t>
  </si>
  <si>
    <t>ETERNA (верхний слой)</t>
  </si>
  <si>
    <t>№ боч</t>
  </si>
  <si>
    <t>кг кол</t>
  </si>
  <si>
    <t>Расход</t>
  </si>
  <si>
    <t>Остаток</t>
  </si>
  <si>
    <t>Резерв</t>
  </si>
  <si>
    <t>Дата изготовления</t>
  </si>
  <si>
    <t>Срок годн (мес)</t>
  </si>
  <si>
    <t>Срок истекания</t>
  </si>
  <si>
    <t>Сегодня</t>
  </si>
  <si>
    <t>ОСГ (дни)</t>
  </si>
  <si>
    <t>ОСГ (мес.)</t>
  </si>
  <si>
    <t>ОСГ %</t>
  </si>
  <si>
    <t>Итого</t>
  </si>
  <si>
    <t>Просрочено</t>
  </si>
  <si>
    <t>кг</t>
  </si>
  <si>
    <t>Годные</t>
  </si>
  <si>
    <t xml:space="preserve">показать в КГ сколько (СУММУ всех) Просрочено,сколько еще годны? Если "Просрочено" или "Срочнная реализация,то сосчитать сколько в КГ и цвет изменить"  столб J8 ? </t>
  </si>
  <si>
    <t xml:space="preserve">-когда просрочено,чтоб не показывало слово "#число",как то не красиво К8 ,может сделать пусто, сможете ? </t>
  </si>
  <si>
    <t xml:space="preserve">видел тут файлы,когда тыкаешь по какой то ячейке,вылетает подсказка,как это вы делаете?  Допусти В4 -выдать подсказку "Набирать в ручную" </t>
  </si>
  <si>
    <t>- если какой то товар использовали и его нет D5,то нигде не прибавлять/не считать</t>
  </si>
  <si>
    <t>Годность</t>
  </si>
  <si>
    <t>Ср. реализовать</t>
  </si>
  <si>
    <t>табличка привязана к остатку (столбец D)</t>
  </si>
  <si>
    <t>таблица привязана к общему кол-ву (столбец В)</t>
  </si>
  <si>
    <t>Смотрите, какая таблица Вам нужнее. В столбцах I-L красным цветом автоматически закрасится вся строка с товаром, срок годности которого равен 0 дней и меньше; бледно-зелёным (годен) - товар, срок годности которого больше двух недель (только столбец I) , ярко-зеленым - товар, срок реализации у которого остался от одного дня до двух недель.</t>
  </si>
  <si>
    <t>по идее - "срочно реализовать" ещё не брак, и этот товар можно считать годным. Т.е - "просрочено"и "срочно реализовать" не одно и то же</t>
  </si>
  <si>
    <t>Просроченый товар, кг</t>
  </si>
  <si>
    <t>Всего годен к реализации, кг</t>
  </si>
  <si>
    <t>Товар к сроч.реал, с учетом проср. кг</t>
  </si>
  <si>
    <t>Товар к срочной реализации, с учетом просроченого, кг</t>
  </si>
  <si>
    <r>
      <t xml:space="preserve">значит, в ячейке "Годные" (G33) нужно ставить: </t>
    </r>
    <r>
      <rPr>
        <sz val="11"/>
        <color indexed="12"/>
        <rFont val="Calibri"/>
        <family val="2"/>
      </rPr>
      <t>СУММЕСЛИ(I$4:I$8;"срочно реализовать";B$4:B$8)+СУММЕСЛИ(I$4:I$8;"годен";B$4:B$8)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</si>
</sst>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2"/>
      <name val="Calibri"/>
      <family val="2"/>
    </font>
    <font>
      <sz val="9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2" applyFill="1" applyAlignment="1">
      <alignment/>
      <protection/>
    </xf>
    <xf numFmtId="14" fontId="18" fillId="0" borderId="10" xfId="52" applyNumberFormat="1" applyFont="1" applyFill="1" applyBorder="1" applyAlignment="1">
      <alignment horizontal="center" wrapText="1"/>
      <protection/>
    </xf>
    <xf numFmtId="0" fontId="1" fillId="0" borderId="0" xfId="52" applyFill="1">
      <alignment/>
      <protection/>
    </xf>
    <xf numFmtId="14" fontId="19" fillId="0" borderId="0" xfId="52" applyNumberFormat="1" applyFont="1" applyFill="1" applyAlignment="1">
      <alignment horizontal="center"/>
      <protection/>
    </xf>
    <xf numFmtId="0" fontId="1" fillId="0" borderId="0" xfId="52">
      <alignment/>
      <protection/>
    </xf>
    <xf numFmtId="0" fontId="1" fillId="0" borderId="11" xfId="52" applyFill="1" applyBorder="1" applyAlignment="1">
      <alignment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1" fontId="18" fillId="0" borderId="10" xfId="52" applyNumberFormat="1" applyFont="1" applyFill="1" applyBorder="1" applyAlignment="1">
      <alignment horizontal="center" wrapText="1"/>
      <protection/>
    </xf>
    <xf numFmtId="9" fontId="1" fillId="0" borderId="10" xfId="56" applyFont="1" applyFill="1" applyBorder="1" applyAlignment="1">
      <alignment horizontal="center"/>
    </xf>
    <xf numFmtId="0" fontId="1" fillId="0" borderId="0" xfId="52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2" fontId="1" fillId="0" borderId="0" xfId="52" applyNumberFormat="1">
      <alignment/>
      <protection/>
    </xf>
    <xf numFmtId="1" fontId="1" fillId="0" borderId="0" xfId="52" applyNumberFormat="1" applyBorder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center"/>
      <protection/>
    </xf>
    <xf numFmtId="172" fontId="18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 applyAlignment="1">
      <alignment horizontal="center"/>
      <protection/>
    </xf>
    <xf numFmtId="1" fontId="25" fillId="0" borderId="10" xfId="52" applyNumberFormat="1" applyFont="1" applyFill="1" applyBorder="1" applyAlignment="1">
      <alignment horizontal="center" wrapText="1"/>
      <protection/>
    </xf>
    <xf numFmtId="0" fontId="1" fillId="7" borderId="12" xfId="52" applyFill="1" applyBorder="1">
      <alignment/>
      <protection/>
    </xf>
    <xf numFmtId="0" fontId="1" fillId="10" borderId="13" xfId="52" applyFont="1" applyFill="1" applyBorder="1">
      <alignment/>
      <protection/>
    </xf>
    <xf numFmtId="0" fontId="1" fillId="0" borderId="14" xfId="52" applyBorder="1">
      <alignment/>
      <protection/>
    </xf>
    <xf numFmtId="1" fontId="26" fillId="0" borderId="15" xfId="52" applyNumberFormat="1" applyFont="1" applyFill="1" applyBorder="1" applyAlignment="1">
      <alignment horizontal="center" wrapText="1"/>
      <protection/>
    </xf>
    <xf numFmtId="0" fontId="1" fillId="4" borderId="16" xfId="52" applyFont="1" applyFill="1" applyBorder="1">
      <alignment/>
      <protection/>
    </xf>
    <xf numFmtId="1" fontId="27" fillId="4" borderId="17" xfId="52" applyNumberFormat="1" applyFont="1" applyFill="1" applyBorder="1" applyAlignment="1">
      <alignment horizontal="center" wrapText="1"/>
      <protection/>
    </xf>
    <xf numFmtId="0" fontId="28" fillId="7" borderId="18" xfId="52" applyFont="1" applyFill="1" applyBorder="1" applyAlignment="1">
      <alignment horizontal="center"/>
      <protection/>
    </xf>
    <xf numFmtId="1" fontId="29" fillId="10" borderId="19" xfId="52" applyNumberFormat="1" applyFont="1" applyFill="1" applyBorder="1" applyAlignment="1">
      <alignment horizontal="center" wrapText="1"/>
      <protection/>
    </xf>
    <xf numFmtId="0" fontId="30" fillId="0" borderId="10" xfId="52" applyFont="1" applyFill="1" applyBorder="1" applyAlignment="1">
      <alignment horizontal="center" vertical="center" wrapText="1"/>
      <protection/>
    </xf>
    <xf numFmtId="1" fontId="26" fillId="0" borderId="20" xfId="52" applyNumberFormat="1" applyFont="1" applyFill="1" applyBorder="1" applyAlignment="1">
      <alignment horizontal="center" wrapText="1"/>
      <protection/>
    </xf>
    <xf numFmtId="0" fontId="1" fillId="10" borderId="14" xfId="52" applyFont="1" applyFill="1" applyBorder="1">
      <alignment/>
      <protection/>
    </xf>
    <xf numFmtId="0" fontId="1" fillId="4" borderId="21" xfId="52" applyFont="1" applyFill="1" applyBorder="1">
      <alignment/>
      <protection/>
    </xf>
    <xf numFmtId="0" fontId="32" fillId="0" borderId="0" xfId="52" applyFont="1">
      <alignment/>
      <protection/>
    </xf>
    <xf numFmtId="13" fontId="1" fillId="0" borderId="0" xfId="52" applyNumberFormat="1">
      <alignment/>
      <protection/>
    </xf>
    <xf numFmtId="0" fontId="18" fillId="0" borderId="10" xfId="52" applyFont="1" applyFill="1" applyBorder="1" applyAlignment="1" applyProtection="1">
      <alignment horizontal="center" wrapText="1"/>
      <protection locked="0"/>
    </xf>
    <xf numFmtId="14" fontId="18" fillId="0" borderId="10" xfId="52" applyNumberFormat="1" applyFont="1" applyFill="1" applyBorder="1" applyAlignment="1" applyProtection="1">
      <alignment horizontal="center" wrapText="1"/>
      <protection locked="0"/>
    </xf>
    <xf numFmtId="1" fontId="18" fillId="0" borderId="10" xfId="52" applyNumberFormat="1" applyFont="1" applyFill="1" applyBorder="1" applyAlignment="1" applyProtection="1">
      <alignment horizontal="center" wrapText="1"/>
      <protection locked="0"/>
    </xf>
    <xf numFmtId="0" fontId="1" fillId="0" borderId="10" xfId="52" applyFill="1" applyBorder="1" applyAlignment="1" applyProtection="1">
      <alignment horizontal="center"/>
      <protection locked="0"/>
    </xf>
    <xf numFmtId="1" fontId="27" fillId="4" borderId="22" xfId="52" applyNumberFormat="1" applyFont="1" applyFill="1" applyBorder="1" applyAlignment="1">
      <alignment horizontal="center" wrapText="1"/>
      <protection/>
    </xf>
    <xf numFmtId="0" fontId="18" fillId="24" borderId="10" xfId="52" applyFont="1" applyFill="1" applyBorder="1" applyAlignment="1" applyProtection="1">
      <alignment horizontal="center" wrapText="1"/>
      <protection locked="0"/>
    </xf>
    <xf numFmtId="0" fontId="33" fillId="4" borderId="23" xfId="52" applyFont="1" applyFill="1" applyBorder="1" applyAlignment="1">
      <alignment horizontal="left" indent="1"/>
      <protection/>
    </xf>
    <xf numFmtId="0" fontId="33" fillId="4" borderId="24" xfId="52" applyFont="1" applyFill="1" applyBorder="1" applyAlignment="1">
      <alignment horizontal="left" indent="1"/>
      <protection/>
    </xf>
    <xf numFmtId="0" fontId="1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33" fillId="7" borderId="12" xfId="52" applyFont="1" applyFill="1" applyBorder="1" applyAlignment="1">
      <alignment horizontal="left" indent="1"/>
      <protection/>
    </xf>
    <xf numFmtId="0" fontId="33" fillId="7" borderId="25" xfId="52" applyFont="1" applyFill="1" applyBorder="1" applyAlignment="1">
      <alignment horizontal="left" indent="1"/>
      <protection/>
    </xf>
    <xf numFmtId="0" fontId="33" fillId="10" borderId="13" xfId="52" applyFont="1" applyFill="1" applyBorder="1" applyAlignment="1">
      <alignment horizontal="left" indent="1"/>
      <protection/>
    </xf>
    <xf numFmtId="0" fontId="33" fillId="10" borderId="10" xfId="52" applyFont="1" applyFill="1" applyBorder="1" applyAlignment="1">
      <alignment horizontal="left" inden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21" fillId="0" borderId="26" xfId="52" applyFont="1" applyBorder="1" applyAlignment="1">
      <alignment horizontal="center" vertical="center"/>
      <protection/>
    </xf>
    <xf numFmtId="0" fontId="21" fillId="0" borderId="27" xfId="52" applyFont="1" applyBorder="1" applyAlignment="1">
      <alignment horizontal="center" vertical="center"/>
      <protection/>
    </xf>
    <xf numFmtId="0" fontId="21" fillId="0" borderId="28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10</xdr:row>
      <xdr:rowOff>142875</xdr:rowOff>
    </xdr:from>
    <xdr:to>
      <xdr:col>8</xdr:col>
      <xdr:colOff>333375</xdr:colOff>
      <xdr:row>10</xdr:row>
      <xdr:rowOff>142875</xdr:rowOff>
    </xdr:to>
    <xdr:sp>
      <xdr:nvSpPr>
        <xdr:cNvPr id="1" name="Line 7"/>
        <xdr:cNvSpPr>
          <a:spLocks/>
        </xdr:cNvSpPr>
      </xdr:nvSpPr>
      <xdr:spPr>
        <a:xfrm flipH="1">
          <a:off x="5314950" y="256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20</xdr:row>
      <xdr:rowOff>171450</xdr:rowOff>
    </xdr:from>
    <xdr:to>
      <xdr:col>8</xdr:col>
      <xdr:colOff>228600</xdr:colOff>
      <xdr:row>20</xdr:row>
      <xdr:rowOff>171450</xdr:rowOff>
    </xdr:to>
    <xdr:sp>
      <xdr:nvSpPr>
        <xdr:cNvPr id="2" name="Line 8"/>
        <xdr:cNvSpPr>
          <a:spLocks/>
        </xdr:cNvSpPr>
      </xdr:nvSpPr>
      <xdr:spPr>
        <a:xfrm flipH="1">
          <a:off x="5143500" y="4733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I32" sqref="I32"/>
    </sheetView>
  </sheetViews>
  <sheetFormatPr defaultColWidth="9.140625" defaultRowHeight="12.75"/>
  <cols>
    <col min="1" max="4" width="9.140625" style="5" customWidth="1"/>
    <col min="5" max="5" width="6.421875" style="5" bestFit="1" customWidth="1"/>
    <col min="6" max="6" width="16.421875" style="5" customWidth="1"/>
    <col min="7" max="7" width="9.140625" style="5" customWidth="1"/>
    <col min="8" max="8" width="13.00390625" style="5" customWidth="1"/>
    <col min="9" max="9" width="22.28125" style="5" customWidth="1"/>
    <col min="10" max="10" width="16.57421875" style="5" customWidth="1"/>
    <col min="11" max="11" width="13.8515625" style="5" customWidth="1"/>
    <col min="12" max="12" width="11.00390625" style="5" customWidth="1"/>
    <col min="13" max="13" width="10.140625" style="5" bestFit="1" customWidth="1"/>
    <col min="14" max="16384" width="9.140625" style="5" customWidth="1"/>
  </cols>
  <sheetData>
    <row r="1" spans="1:13" ht="24.75" customHeight="1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3"/>
      <c r="K1" s="15" t="s">
        <v>12</v>
      </c>
      <c r="L1" s="4">
        <f ca="1">TODAY()</f>
        <v>41618</v>
      </c>
      <c r="M1" s="3"/>
    </row>
    <row r="2" spans="1:13" ht="20.25" customHeight="1">
      <c r="A2" s="6" t="s">
        <v>2</v>
      </c>
      <c r="B2" s="6"/>
      <c r="C2" s="6"/>
      <c r="D2" s="6"/>
      <c r="E2" s="6"/>
      <c r="F2" s="6" t="s">
        <v>3</v>
      </c>
      <c r="G2" s="6"/>
      <c r="H2" s="6"/>
      <c r="I2" s="6"/>
      <c r="K2" s="6"/>
      <c r="L2" s="6"/>
      <c r="M2" s="3"/>
    </row>
    <row r="3" spans="1:14" ht="25.5">
      <c r="A3" s="27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24</v>
      </c>
      <c r="J3" s="7" t="s">
        <v>13</v>
      </c>
      <c r="K3" s="7" t="s">
        <v>14</v>
      </c>
      <c r="L3" s="7" t="s">
        <v>15</v>
      </c>
      <c r="M3" s="3"/>
      <c r="N3" s="3"/>
    </row>
    <row r="4" spans="1:14" ht="17.25" customHeight="1">
      <c r="A4" s="33">
        <v>1</v>
      </c>
      <c r="B4" s="33">
        <v>25</v>
      </c>
      <c r="C4" s="33">
        <v>0</v>
      </c>
      <c r="D4" s="33">
        <f>B4-C4</f>
        <v>25</v>
      </c>
      <c r="E4" s="33"/>
      <c r="F4" s="34">
        <v>41609</v>
      </c>
      <c r="G4" s="35">
        <v>6</v>
      </c>
      <c r="H4" s="2">
        <f>F4+G4*30</f>
        <v>41789</v>
      </c>
      <c r="I4" s="18" t="str">
        <f>IF(J4&lt;0,"просрочено",IF(J4&gt;13,"годен","срочно реализовать"))</f>
        <v>годен</v>
      </c>
      <c r="J4" s="8">
        <f>H4-L$1</f>
        <v>171</v>
      </c>
      <c r="K4" s="16">
        <f>J4/30</f>
        <v>5.7</v>
      </c>
      <c r="L4" s="9">
        <f>J4/180</f>
        <v>0.95</v>
      </c>
      <c r="M4" s="3"/>
      <c r="N4" s="32"/>
    </row>
    <row r="5" spans="1:14" ht="17.25" customHeight="1">
      <c r="A5" s="33">
        <v>2</v>
      </c>
      <c r="B5" s="33">
        <v>25</v>
      </c>
      <c r="C5" s="33">
        <v>0</v>
      </c>
      <c r="D5" s="33">
        <f>B5-C5</f>
        <v>25</v>
      </c>
      <c r="E5" s="33"/>
      <c r="F5" s="34">
        <v>41438</v>
      </c>
      <c r="G5" s="35">
        <v>6</v>
      </c>
      <c r="H5" s="2">
        <f>F5+G5*30</f>
        <v>41618</v>
      </c>
      <c r="I5" s="18" t="str">
        <f>IF(J5&lt;0,"просрочено",IF(J5&gt;13,"годен","срочно реализовать"))</f>
        <v>срочно реализовать</v>
      </c>
      <c r="J5" s="8">
        <f>H5-L$1</f>
        <v>0</v>
      </c>
      <c r="K5" s="16">
        <f>J5/30</f>
        <v>0</v>
      </c>
      <c r="L5" s="9">
        <f>J5/180</f>
        <v>0</v>
      </c>
      <c r="M5" s="3"/>
      <c r="N5" s="32"/>
    </row>
    <row r="6" spans="1:14" ht="17.25" customHeight="1">
      <c r="A6" s="33">
        <v>3</v>
      </c>
      <c r="B6" s="33">
        <v>25</v>
      </c>
      <c r="C6" s="33">
        <v>0</v>
      </c>
      <c r="D6" s="33">
        <f>B6-C6</f>
        <v>25</v>
      </c>
      <c r="E6" s="33"/>
      <c r="F6" s="34">
        <v>41465</v>
      </c>
      <c r="G6" s="35">
        <v>6</v>
      </c>
      <c r="H6" s="2">
        <f>F6+G6*30</f>
        <v>41645</v>
      </c>
      <c r="I6" s="18" t="str">
        <f>IF(J6&lt;0,"просрочено",IF(J6&gt;13,"годен","срочно реализовать"))</f>
        <v>годен</v>
      </c>
      <c r="J6" s="8">
        <f>H6-L$1</f>
        <v>27</v>
      </c>
      <c r="K6" s="16">
        <f>J6/30</f>
        <v>0.9</v>
      </c>
      <c r="L6" s="9">
        <f>J6/180</f>
        <v>0.15</v>
      </c>
      <c r="M6" s="3"/>
      <c r="N6" s="32"/>
    </row>
    <row r="7" spans="1:14" ht="17.25" customHeight="1">
      <c r="A7" s="33">
        <v>4</v>
      </c>
      <c r="B7" s="33">
        <v>25</v>
      </c>
      <c r="C7" s="33">
        <v>0</v>
      </c>
      <c r="D7" s="33">
        <f>B7-C7</f>
        <v>25</v>
      </c>
      <c r="E7" s="33"/>
      <c r="F7" s="34">
        <v>41446</v>
      </c>
      <c r="G7" s="35">
        <v>6</v>
      </c>
      <c r="H7" s="2">
        <f>F7+G7*30</f>
        <v>41626</v>
      </c>
      <c r="I7" s="18" t="str">
        <f>IF(J7&lt;0,"просрочено",IF(J7&gt;13,"годен","срочно реализовать"))</f>
        <v>срочно реализовать</v>
      </c>
      <c r="J7" s="8">
        <f>H7-L$1</f>
        <v>8</v>
      </c>
      <c r="K7" s="16">
        <f>J7/30</f>
        <v>0.26666666666666666</v>
      </c>
      <c r="L7" s="9">
        <f>J7/180</f>
        <v>0.044444444444444446</v>
      </c>
      <c r="M7" s="3"/>
      <c r="N7" s="32"/>
    </row>
    <row r="8" spans="1:14" ht="17.25" customHeight="1">
      <c r="A8" s="36">
        <v>5</v>
      </c>
      <c r="B8" s="33">
        <v>25</v>
      </c>
      <c r="C8" s="33">
        <v>20</v>
      </c>
      <c r="D8" s="38">
        <f>B8-C8</f>
        <v>5</v>
      </c>
      <c r="E8" s="33"/>
      <c r="F8" s="34">
        <v>41426</v>
      </c>
      <c r="G8" s="35">
        <v>6</v>
      </c>
      <c r="H8" s="2">
        <f>F8+G8*30</f>
        <v>41606</v>
      </c>
      <c r="I8" s="18" t="str">
        <f>IF(J8&lt;0,"просрочено",IF(J8&gt;13,"годен","срочно реализовать"))</f>
        <v>просрочено</v>
      </c>
      <c r="J8" s="8">
        <f>H8-L$1</f>
        <v>-12</v>
      </c>
      <c r="K8" s="16">
        <f>J8/30</f>
        <v>-0.4</v>
      </c>
      <c r="L8" s="9">
        <f>J8/180</f>
        <v>-0.06666666666666667</v>
      </c>
      <c r="M8" s="3"/>
      <c r="N8" s="32"/>
    </row>
    <row r="9" spans="1:10" ht="15.75" thickBot="1">
      <c r="A9" s="10"/>
      <c r="B9" s="10"/>
      <c r="C9" s="10"/>
      <c r="D9" s="10"/>
      <c r="E9" s="10"/>
      <c r="J9" s="11"/>
    </row>
    <row r="10" spans="1:9" ht="18" customHeight="1">
      <c r="A10" s="10" t="s">
        <v>16</v>
      </c>
      <c r="B10" s="10">
        <f>SUM(B4:B9)</f>
        <v>125</v>
      </c>
      <c r="C10" s="10"/>
      <c r="D10" s="10">
        <f>SUM(D4:D9)</f>
        <v>105</v>
      </c>
      <c r="E10" s="10"/>
      <c r="F10" s="19" t="s">
        <v>17</v>
      </c>
      <c r="G10" s="25">
        <f>SUMIF(I$4:I$8,"просрочено",D$4:D$8)</f>
        <v>5</v>
      </c>
      <c r="H10" s="10" t="s">
        <v>18</v>
      </c>
      <c r="I10" s="10"/>
    </row>
    <row r="11" spans="6:11" ht="18" customHeight="1">
      <c r="F11" s="20" t="s">
        <v>25</v>
      </c>
      <c r="G11" s="26">
        <f>SUMIF(I$4:I$8,"срочно реализовать",D$4:D$8)</f>
        <v>50</v>
      </c>
      <c r="H11" s="10" t="s">
        <v>18</v>
      </c>
      <c r="I11" s="41" t="s">
        <v>26</v>
      </c>
      <c r="J11" s="41"/>
      <c r="K11" s="41"/>
    </row>
    <row r="12" spans="6:8" ht="16.5" customHeight="1" thickBot="1">
      <c r="F12" s="21"/>
      <c r="G12" s="22">
        <f>SUM(G10:G11)</f>
        <v>55</v>
      </c>
      <c r="H12" s="10" t="s">
        <v>18</v>
      </c>
    </row>
    <row r="13" spans="6:8" ht="19.5" customHeight="1" thickBot="1">
      <c r="F13" s="23" t="s">
        <v>19</v>
      </c>
      <c r="G13" s="24">
        <f>SUMIF(I$4:I$8,"годен",D$4:D$8)</f>
        <v>50</v>
      </c>
      <c r="H13" s="10" t="s">
        <v>18</v>
      </c>
    </row>
    <row r="14" ht="15"/>
    <row r="15" spans="3:15" ht="18" customHeight="1">
      <c r="C15" s="31" t="s">
        <v>20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3:15" ht="15">
      <c r="C16" s="31" t="s">
        <v>21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3:15" ht="15">
      <c r="C17" s="31" t="s">
        <v>22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3:15" ht="15">
      <c r="C18" s="31" t="s">
        <v>23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ht="15.75" thickBot="1"/>
    <row r="20" spans="6:13" ht="21" customHeight="1">
      <c r="F20" s="19" t="s">
        <v>17</v>
      </c>
      <c r="G20" s="25">
        <f>SUMIF(I$4:I$8,"просрочено",B$4:B$8)</f>
        <v>25</v>
      </c>
      <c r="H20" s="17" t="s">
        <v>18</v>
      </c>
      <c r="M20" s="12"/>
    </row>
    <row r="21" spans="6:15" ht="18.75" customHeight="1" thickBot="1">
      <c r="F21" s="29" t="s">
        <v>25</v>
      </c>
      <c r="G21" s="26">
        <f>SUMIF(I$4:I$8,"срочно реализовать",B$4:B$8)</f>
        <v>50</v>
      </c>
      <c r="H21" s="17" t="s">
        <v>18</v>
      </c>
      <c r="I21" s="41" t="s">
        <v>27</v>
      </c>
      <c r="J21" s="42"/>
      <c r="K21" s="42"/>
      <c r="M21" s="13"/>
      <c r="N21" s="14"/>
      <c r="O21" s="14"/>
    </row>
    <row r="22" spans="2:15" ht="18" customHeight="1" thickBot="1">
      <c r="B22" s="49" t="s">
        <v>33</v>
      </c>
      <c r="C22" s="50"/>
      <c r="D22" s="50"/>
      <c r="E22" s="50"/>
      <c r="F22" s="51"/>
      <c r="G22" s="28">
        <f>SUM(G20:G21)</f>
        <v>75</v>
      </c>
      <c r="H22" s="17" t="s">
        <v>18</v>
      </c>
      <c r="M22" s="13"/>
      <c r="N22" s="14"/>
      <c r="O22" s="14"/>
    </row>
    <row r="23" spans="6:8" ht="18.75" customHeight="1" thickBot="1">
      <c r="F23" s="30" t="s">
        <v>19</v>
      </c>
      <c r="G23" s="24">
        <f>SUMIF(I$4:I$8,"годен",B$4:B$8)</f>
        <v>50</v>
      </c>
      <c r="H23" s="17" t="s">
        <v>18</v>
      </c>
    </row>
    <row r="25" spans="3:11" ht="50.25" customHeight="1">
      <c r="C25" s="47" t="s">
        <v>28</v>
      </c>
      <c r="D25" s="48"/>
      <c r="E25" s="48"/>
      <c r="F25" s="48"/>
      <c r="G25" s="48"/>
      <c r="H25" s="48"/>
      <c r="I25" s="48"/>
      <c r="J25" s="48"/>
      <c r="K25" s="48"/>
    </row>
    <row r="27" spans="1:12" ht="15">
      <c r="A27" s="41" t="s">
        <v>29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41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ht="15.75" thickBot="1"/>
    <row r="30" spans="4:7" ht="20.25" customHeight="1">
      <c r="D30" s="43" t="s">
        <v>30</v>
      </c>
      <c r="E30" s="44"/>
      <c r="F30" s="44"/>
      <c r="G30" s="25">
        <f>SUMIF(I$4:I$8,"просрочено",B$4:B$8)</f>
        <v>25</v>
      </c>
    </row>
    <row r="31" spans="4:7" ht="22.5" customHeight="1">
      <c r="D31" s="45" t="s">
        <v>32</v>
      </c>
      <c r="E31" s="46"/>
      <c r="F31" s="46"/>
      <c r="G31" s="26">
        <f>SUMIF(I$4:I$8,"срочно реализовать",B$4:B$8)+SUMIF(I$4:I$8,"просрочено",B$4:B$8)</f>
        <v>75</v>
      </c>
    </row>
    <row r="32" spans="4:7" ht="23.25" customHeight="1" thickBot="1">
      <c r="D32" s="39" t="s">
        <v>31</v>
      </c>
      <c r="E32" s="40"/>
      <c r="F32" s="40"/>
      <c r="G32" s="37">
        <f>SUMIF(I$4:I$8,"срочно реализовать",B$4:B$8)+SUMIF(I$4:I$8,"годен",B$4:B$8)</f>
        <v>100</v>
      </c>
    </row>
  </sheetData>
  <sheetProtection sheet="1" objects="1" scenarios="1"/>
  <mergeCells count="9">
    <mergeCell ref="I11:K11"/>
    <mergeCell ref="I21:K21"/>
    <mergeCell ref="C25:K25"/>
    <mergeCell ref="B22:F22"/>
    <mergeCell ref="D32:F32"/>
    <mergeCell ref="A27:L27"/>
    <mergeCell ref="A28:L28"/>
    <mergeCell ref="D30:F30"/>
    <mergeCell ref="D31:F31"/>
  </mergeCells>
  <conditionalFormatting sqref="J4:L8">
    <cfRule type="cellIs" priority="1" dxfId="0" operator="lessThanOrEqual" stopIfTrue="1">
      <formula>0</formula>
    </cfRule>
  </conditionalFormatting>
  <conditionalFormatting sqref="I4:I8">
    <cfRule type="cellIs" priority="2" dxfId="1" operator="equal" stopIfTrue="1">
      <formula>"срочно реализовать"</formula>
    </cfRule>
    <cfRule type="cellIs" priority="3" dxfId="0" operator="equal" stopIfTrue="1">
      <formula>"просрочено"</formula>
    </cfRule>
    <cfRule type="cellIs" priority="4" dxfId="2" operator="equal" stopIfTrue="1">
      <formula>"годен"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Swarg</cp:lastModifiedBy>
  <dcterms:created xsi:type="dcterms:W3CDTF">1996-10-08T23:32:33Z</dcterms:created>
  <dcterms:modified xsi:type="dcterms:W3CDTF">2013-12-10T09:25:37Z</dcterms:modified>
  <cp:category/>
  <cp:version/>
  <cp:contentType/>
  <cp:contentStatus/>
</cp:coreProperties>
</file>