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45" windowHeight="3420" tabRatio="490" activeTab="0"/>
  </bookViews>
  <sheets>
    <sheet name="РАСЧЕТ" sheetId="1" r:id="rId1"/>
    <sheet name="Анкета" sheetId="2" r:id="rId2"/>
    <sheet name="Список" sheetId="3" r:id="rId3"/>
    <sheet name="База" sheetId="4" r:id="rId4"/>
  </sheets>
  <externalReferences>
    <externalReference r:id="rId7"/>
  </externalReferences>
  <definedNames>
    <definedName name="BAPWL">'Список'!$R$4:$R$9</definedName>
    <definedName name="CPNUM">'Список'!$B$4:$B$13</definedName>
    <definedName name="CQHSN">'Список'!$V$4</definedName>
    <definedName name="FORD">'Список'!$AH$4:$AK$4</definedName>
    <definedName name="GDOJE">'Список'!$J$4:$J$9</definedName>
    <definedName name="HITEL">'Список'!$N$4:$N$5</definedName>
    <definedName name="IQDTL">'Список'!$AG$4:$AG$14</definedName>
    <definedName name="IQWBW">'Список'!$P$4:$P$35</definedName>
    <definedName name="KJTAG">'Список'!$P$4:$P$35</definedName>
    <definedName name="LLRKE">'Список'!$H$4:$H$20</definedName>
    <definedName name="nissan">'Список'!$AH$5:$AK$5</definedName>
    <definedName name="OXXYE">'Список'!$V$4</definedName>
    <definedName name="SCQFX">'Список'!$N$4:$N$5</definedName>
    <definedName name="THFQR">'Список'!$T$4:$T$11</definedName>
    <definedName name="THKMO">'Список'!$D$4:$D$22</definedName>
    <definedName name="VOREB">'[1]Список'!$F$4:$F$11</definedName>
    <definedName name="XXUHQ">'Список'!$P$4:$P$35</definedName>
    <definedName name="YDAAY">'Список'!$F$4:$F$17</definedName>
    <definedName name="агр_сумма">'РАСЧЕТ'!$N$4</definedName>
    <definedName name="ед._плата">'РАСЧЕТ'!$N$3</definedName>
    <definedName name="К_vip">'РАСЧЕТ'!$N$7</definedName>
    <definedName name="Кбронь">'РАСЧЕТ'!$N$6</definedName>
    <definedName name="Кдир">'РАСЧЕТ'!$N$13</definedName>
    <definedName name="Кпереход">'РАСЧЕТ'!$N$12</definedName>
    <definedName name="Круля">'РАСЧЕТ'!$N$5</definedName>
    <definedName name="Ксотр.">'РАСЧЕТ'!$N$11</definedName>
    <definedName name="Ксотр.юр.">'РАСЧЕТ'!$N$9</definedName>
    <definedName name="Кэнерг.">'РАСЧЕТ'!$N$10</definedName>
  </definedNames>
  <calcPr fullCalcOnLoad="1"/>
</workbook>
</file>

<file path=xl/comments1.xml><?xml version="1.0" encoding="utf-8"?>
<comments xmlns="http://schemas.openxmlformats.org/spreadsheetml/2006/main">
  <authors>
    <author>elenak</author>
  </authors>
  <commentList>
    <comment ref="F8" authorId="0">
      <text>
        <r>
          <rPr>
            <b/>
            <sz val="8"/>
            <rFont val="Tahoma"/>
            <family val="2"/>
          </rPr>
          <t>эксплуатация</t>
        </r>
      </text>
    </comment>
    <comment ref="H8" authorId="0">
      <text>
        <r>
          <rPr>
            <b/>
            <sz val="8"/>
            <rFont val="Tahoma"/>
            <family val="2"/>
          </rPr>
          <t>сегодня</t>
        </r>
      </text>
    </comment>
    <comment ref="K8" authorId="0">
      <text>
        <r>
          <rPr>
            <b/>
            <sz val="8"/>
            <rFont val="Tahoma"/>
            <family val="2"/>
          </rPr>
          <t>месяцы эксплуатации</t>
        </r>
      </text>
    </comment>
  </commentList>
</comments>
</file>

<file path=xl/comments2.xml><?xml version="1.0" encoding="utf-8"?>
<comments xmlns="http://schemas.openxmlformats.org/spreadsheetml/2006/main">
  <authors>
    <author>elenak</author>
  </authors>
  <commentList>
    <comment ref="J25" authorId="0">
      <text>
        <r>
          <rPr>
            <b/>
            <sz val="8"/>
            <rFont val="Tahoma"/>
            <family val="2"/>
          </rPr>
          <t>Выбираем марку ТС</t>
        </r>
      </text>
    </comment>
    <comment ref="P25" authorId="0">
      <text>
        <r>
          <rPr>
            <b/>
            <sz val="8"/>
            <rFont val="Tahoma"/>
            <family val="2"/>
          </rPr>
          <t>нужно, чтобы по данной марке выбирались модели</t>
        </r>
      </text>
    </comment>
  </commentList>
</comments>
</file>

<file path=xl/sharedStrings.xml><?xml version="1.0" encoding="utf-8"?>
<sst xmlns="http://schemas.openxmlformats.org/spreadsheetml/2006/main" count="279" uniqueCount="202">
  <si>
    <t>Дата подписания полиса</t>
  </si>
  <si>
    <t>Страхователь</t>
  </si>
  <si>
    <t>Собственник ТС</t>
  </si>
  <si>
    <t>Выгодоприобретатель</t>
  </si>
  <si>
    <t xml:space="preserve">  </t>
  </si>
  <si>
    <t>Застрахованное ТС:</t>
  </si>
  <si>
    <t>Марка/модель</t>
  </si>
  <si>
    <t>Год выпуска</t>
  </si>
  <si>
    <t>VIN</t>
  </si>
  <si>
    <t>Св-во о регистрации</t>
  </si>
  <si>
    <t>Двигатель</t>
  </si>
  <si>
    <t>Регистрационный знак</t>
  </si>
  <si>
    <t xml:space="preserve">ПТС </t>
  </si>
  <si>
    <t>Цвет</t>
  </si>
  <si>
    <t>Пробег</t>
  </si>
  <si>
    <t>Серия</t>
  </si>
  <si>
    <t>№</t>
  </si>
  <si>
    <t>Страховая компания</t>
  </si>
  <si>
    <t xml:space="preserve">       </t>
  </si>
  <si>
    <t>Страховые риски</t>
  </si>
  <si>
    <t>Вид страховой суммы</t>
  </si>
  <si>
    <t>Страховая сумма</t>
  </si>
  <si>
    <t>Страховая премия</t>
  </si>
  <si>
    <t>УЩЕРБ, УГОН</t>
  </si>
  <si>
    <t>Неагрегатная</t>
  </si>
  <si>
    <t>ГРАЖДАНСКАЯ ОТВЕТСТВЕННОСТЬ ("ФИЗИЧЕСКИЙ УЩЕРБ", "ИМУЩЕСТВЕННЫЙ УЩЕРБ")</t>
  </si>
  <si>
    <t>Итого страховая премия</t>
  </si>
  <si>
    <t>Срок страхования</t>
  </si>
  <si>
    <t>с</t>
  </si>
  <si>
    <t>до</t>
  </si>
  <si>
    <t>Дополнительные условия:</t>
  </si>
  <si>
    <t>Адрес регистрации</t>
  </si>
  <si>
    <t>Адрес проживания/почтовый</t>
  </si>
  <si>
    <t>дата</t>
  </si>
  <si>
    <t>выдан</t>
  </si>
  <si>
    <t>Дата рождения</t>
  </si>
  <si>
    <t>серия</t>
  </si>
  <si>
    <t>номер</t>
  </si>
  <si>
    <t>электронные</t>
  </si>
  <si>
    <t>механические</t>
  </si>
  <si>
    <t>00:00 часов</t>
  </si>
  <si>
    <t>24:00 часов</t>
  </si>
  <si>
    <t xml:space="preserve">По риску «Каско» ТС застраховано на </t>
  </si>
  <si>
    <t xml:space="preserve"> от своей действительной стоимости.</t>
  </si>
  <si>
    <t>%</t>
  </si>
  <si>
    <t>Цель использования ТС:</t>
  </si>
  <si>
    <t>Доверенность, договор аренды, договор лизинга
(указать наименование и реквизиты документов, при этом предоставление копии данных документов Страховщику обязательно)</t>
  </si>
  <si>
    <r>
      <t xml:space="preserve"> </t>
    </r>
    <r>
      <rPr>
        <sz val="12"/>
        <color indexed="8"/>
        <rFont val="Times New Roman"/>
        <family val="1"/>
      </rPr>
      <t>Полис обязательного страхования гражданской ответственности владельцев автотранспортных средств</t>
    </r>
  </si>
  <si>
    <r>
      <rPr>
        <sz val="11"/>
        <color indexed="8"/>
        <rFont val="Times New Roman"/>
        <family val="1"/>
      </rPr>
      <t>Программа страхования</t>
    </r>
    <r>
      <rPr>
        <b/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(указать наименование программы)</t>
    </r>
  </si>
  <si>
    <t>телефон</t>
  </si>
  <si>
    <t>Паспорт</t>
  </si>
  <si>
    <t xml:space="preserve">Стаж вождения </t>
  </si>
  <si>
    <t xml:space="preserve">Водительское удостоверение </t>
  </si>
  <si>
    <t>Лица, допущенные к управлению ТС (Ф.И.О. полностью)</t>
  </si>
  <si>
    <t>Условия выплат страхового возмещения</t>
  </si>
  <si>
    <t>Да/Нет</t>
  </si>
  <si>
    <t>Франшиза (безусловная)</t>
  </si>
  <si>
    <t>Наличие исправных и действующих противоугонных систем (указать наименование/модель)</t>
  </si>
  <si>
    <t>нет</t>
  </si>
  <si>
    <t>ВВВ</t>
  </si>
  <si>
    <t xml:space="preserve">Оплата страховой премии:  </t>
  </si>
  <si>
    <t>от</t>
  </si>
  <si>
    <t>Программа страхования</t>
  </si>
  <si>
    <t>Договор купли-продажи</t>
  </si>
  <si>
    <t>Представитель Страховщика</t>
  </si>
  <si>
    <t>Салон</t>
  </si>
  <si>
    <t>Код</t>
  </si>
  <si>
    <t>ЭПС</t>
  </si>
  <si>
    <t xml:space="preserve">Cesar </t>
  </si>
  <si>
    <t>МПС</t>
  </si>
  <si>
    <t xml:space="preserve">ЗУБР </t>
  </si>
  <si>
    <t>РПС и СПС</t>
  </si>
  <si>
    <t>Франшиза</t>
  </si>
  <si>
    <t>Нет</t>
  </si>
  <si>
    <t>Иммобилайзер</t>
  </si>
  <si>
    <t>Ущерб</t>
  </si>
  <si>
    <t>Тариф</t>
  </si>
  <si>
    <t>№ карты GOLD</t>
  </si>
  <si>
    <t>№ другой карты</t>
  </si>
  <si>
    <t>в рассрочку</t>
  </si>
  <si>
    <t>квитанция №</t>
  </si>
  <si>
    <t>оплачивается до</t>
  </si>
  <si>
    <t>УЩЕРБ ДОПОЛНИТЕЛЬНОМУ ОБОРУДОВАНИЮ                                                       (согласно перечню в заявлении на страхование)</t>
  </si>
  <si>
    <t>1-й  взнос страховой премии в сумме</t>
  </si>
  <si>
    <t>2-й  взнос страховой премии в сумме</t>
  </si>
  <si>
    <t>3-й  взнос страховой премии в сумме</t>
  </si>
  <si>
    <t>4-й  взнос страховой премии в сумме</t>
  </si>
  <si>
    <t>единовременно</t>
  </si>
  <si>
    <t>Угон</t>
  </si>
  <si>
    <t>Кдир</t>
  </si>
  <si>
    <t>Кпереход</t>
  </si>
  <si>
    <t>стр. премия</t>
  </si>
  <si>
    <t>Ксотр.</t>
  </si>
  <si>
    <t>Т итог.</t>
  </si>
  <si>
    <t>Кэнерг.</t>
  </si>
  <si>
    <t>стр. сумма</t>
  </si>
  <si>
    <t>Ксотр.юр.</t>
  </si>
  <si>
    <t>К vip</t>
  </si>
  <si>
    <t>Кбронь</t>
  </si>
  <si>
    <t>Круля</t>
  </si>
  <si>
    <t>агрегатная сумма</t>
  </si>
  <si>
    <t>единовременная плата</t>
  </si>
  <si>
    <t>Итого Т(%)</t>
  </si>
  <si>
    <t>Кпрог</t>
  </si>
  <si>
    <t>К андер</t>
  </si>
  <si>
    <t>К срок</t>
  </si>
  <si>
    <t>К  бм</t>
  </si>
  <si>
    <t>К парк</t>
  </si>
  <si>
    <t>К        тер</t>
  </si>
  <si>
    <t>К рем</t>
  </si>
  <si>
    <t>К          воз-стаж</t>
  </si>
  <si>
    <t>Т                 ущерб</t>
  </si>
  <si>
    <t>К      пс</t>
  </si>
  <si>
    <t>(Т       угон</t>
  </si>
  <si>
    <t>НЕТ</t>
  </si>
  <si>
    <t>ДА/</t>
  </si>
  <si>
    <t>ТС находится на гарантийном обслуживании:</t>
  </si>
  <si>
    <r>
      <t xml:space="preserve">Выгодоприобретатель </t>
    </r>
    <r>
      <rPr>
        <sz val="10"/>
        <color indexed="8"/>
        <rFont val="Times New Roman"/>
        <family val="1"/>
      </rPr>
      <t>(физическое лицо или банк по которому нет специального полиса)</t>
    </r>
  </si>
  <si>
    <t>Договор аренды</t>
  </si>
  <si>
    <t>Договор лизинга</t>
  </si>
  <si>
    <t>Доверенность</t>
  </si>
  <si>
    <t>Документы, подтверждающие право владения</t>
  </si>
  <si>
    <t>К по маркам ТС</t>
  </si>
  <si>
    <t>К за счет КВ</t>
  </si>
  <si>
    <t>Тминим</t>
  </si>
  <si>
    <t>Цель использ.</t>
  </si>
  <si>
    <t>Личная</t>
  </si>
  <si>
    <t>К        фран</t>
  </si>
  <si>
    <t>Учебная езда</t>
  </si>
  <si>
    <t>Аренда</t>
  </si>
  <si>
    <t>Лизинг</t>
  </si>
  <si>
    <t>Залог</t>
  </si>
  <si>
    <t>Прокат</t>
  </si>
  <si>
    <t>Субаренда</t>
  </si>
  <si>
    <t>Производственные нужды</t>
  </si>
  <si>
    <t>Кредитный договор</t>
  </si>
  <si>
    <t>Залоговый договор</t>
  </si>
  <si>
    <t>Платеж</t>
  </si>
  <si>
    <t>V</t>
  </si>
  <si>
    <t>Касаткина Наталья Юрьевна</t>
  </si>
  <si>
    <t>г.Магнитогорск, пер. советский 7</t>
  </si>
  <si>
    <t>выопалдоывапк</t>
  </si>
  <si>
    <t>74 ма</t>
  </si>
  <si>
    <t>впапррке</t>
  </si>
  <si>
    <t>белый</t>
  </si>
  <si>
    <t>энергогарант</t>
  </si>
  <si>
    <t>ДА</t>
  </si>
  <si>
    <t>Минимально возможный тариф</t>
  </si>
  <si>
    <t>Версия от 10.06.11</t>
  </si>
  <si>
    <t>Действительная стоимость</t>
  </si>
  <si>
    <t>мес</t>
  </si>
  <si>
    <t>дата выпуска</t>
  </si>
  <si>
    <t>дата первой покупки</t>
  </si>
  <si>
    <t>подразледение/центр/регион</t>
  </si>
  <si>
    <t>Марка</t>
  </si>
  <si>
    <t>Модель</t>
  </si>
  <si>
    <t>Количество полных лет эксплуатации</t>
  </si>
  <si>
    <t>Каско</t>
  </si>
  <si>
    <t>Стаж, п.л.</t>
  </si>
  <si>
    <t>Возраст, п.л.</t>
  </si>
  <si>
    <t>до 23</t>
  </si>
  <si>
    <t>24-27</t>
  </si>
  <si>
    <t>28-33</t>
  </si>
  <si>
    <t>34-39</t>
  </si>
  <si>
    <t>от 40</t>
  </si>
  <si>
    <t>до 3</t>
  </si>
  <si>
    <t>3-7 вкл.</t>
  </si>
  <si>
    <t>8-9 вкл.</t>
  </si>
  <si>
    <t>-</t>
  </si>
  <si>
    <t>от 10</t>
  </si>
  <si>
    <t>FORD</t>
  </si>
  <si>
    <t>ESCAPE</t>
  </si>
  <si>
    <t>EXPLORER</t>
  </si>
  <si>
    <t>FIESTA</t>
  </si>
  <si>
    <t>FOCUS</t>
  </si>
  <si>
    <t>FREESTYLE</t>
  </si>
  <si>
    <t>FUSION</t>
  </si>
  <si>
    <t>MONDEO</t>
  </si>
  <si>
    <t>TAURUS</t>
  </si>
  <si>
    <t>25-36</t>
  </si>
  <si>
    <t>0-12</t>
  </si>
  <si>
    <t>13-24</t>
  </si>
  <si>
    <t>37-48</t>
  </si>
  <si>
    <t>49-60</t>
  </si>
  <si>
    <t>61-72</t>
  </si>
  <si>
    <t>73-84</t>
  </si>
  <si>
    <t>85-96</t>
  </si>
  <si>
    <t>97-108</t>
  </si>
  <si>
    <t>109-120</t>
  </si>
  <si>
    <t>год</t>
  </si>
  <si>
    <t>ALMERA</t>
  </si>
  <si>
    <t>JUKE</t>
  </si>
  <si>
    <t>MURANO</t>
  </si>
  <si>
    <t>NOTE</t>
  </si>
  <si>
    <t>QASHQAI</t>
  </si>
  <si>
    <t>TEANA</t>
  </si>
  <si>
    <t>TIIDA</t>
  </si>
  <si>
    <t>X-TRAIL</t>
  </si>
  <si>
    <t>nissan</t>
  </si>
  <si>
    <t>Полных лет</t>
  </si>
  <si>
    <t>Возраст</t>
  </si>
  <si>
    <t>Стаж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</si>
</sst>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_(* #,##0.00_);_(* \(#,##0.00\);_(* &quot;-&quot;??_);_(@_)"/>
    <numFmt numFmtId="171" formatCode="0.00000"/>
    <numFmt numFmtId="172" formatCode="0.0000"/>
    <numFmt numFmtId="173" formatCode="0.000"/>
    <numFmt numFmtId="174" formatCode="#,##0.00_р_.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%"/>
  </numFmts>
  <fonts count="10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4"/>
      <color indexed="8"/>
      <name val="Times New Roman"/>
      <family val="1"/>
    </font>
    <font>
      <sz val="2"/>
      <color indexed="8"/>
      <name val="Times New Roman"/>
      <family val="1"/>
    </font>
    <font>
      <b/>
      <sz val="3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2"/>
      <color indexed="8"/>
      <name val="Times New Roman"/>
      <family val="1"/>
    </font>
    <font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i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0"/>
      <name val="Times New Roman"/>
      <family val="1"/>
    </font>
    <font>
      <sz val="8"/>
      <name val="Times New Roman"/>
      <family val="2"/>
    </font>
    <font>
      <b/>
      <sz val="12"/>
      <color indexed="8"/>
      <name val="Arial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color indexed="6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i/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b/>
      <sz val="10"/>
      <name val="Calibri"/>
      <family val="2"/>
    </font>
    <font>
      <sz val="9"/>
      <name val="Arial Cyr"/>
      <family val="0"/>
    </font>
    <font>
      <sz val="12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10"/>
      <name val="Times New Roman"/>
      <family val="1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Arial"/>
      <family val="2"/>
    </font>
    <font>
      <sz val="12"/>
      <color theme="1"/>
      <name val="Times New Roman"/>
      <family val="2"/>
    </font>
    <font>
      <b/>
      <sz val="12"/>
      <color rgb="FFFF0000"/>
      <name val="Arial"/>
      <family val="2"/>
    </font>
    <font>
      <b/>
      <sz val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7" fillId="15" borderId="0" applyNumberFormat="0" applyBorder="0" applyAlignment="0" applyProtection="0"/>
    <xf numFmtId="0" fontId="40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28" borderId="1" applyNumberFormat="0" applyAlignment="0" applyProtection="0"/>
    <xf numFmtId="0" fontId="79" fillId="29" borderId="2" applyNumberFormat="0" applyAlignment="0" applyProtection="0"/>
    <xf numFmtId="0" fontId="80" fillId="29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30" borderId="7" applyNumberFormat="0" applyAlignment="0" applyProtection="0"/>
    <xf numFmtId="0" fontId="86" fillId="0" borderId="0" applyNumberFormat="0" applyFill="0" applyBorder="0" applyAlignment="0" applyProtection="0"/>
    <xf numFmtId="0" fontId="87" fillId="31" borderId="0" applyNumberFormat="0" applyBorder="0" applyAlignment="0" applyProtection="0"/>
    <xf numFmtId="0" fontId="41" fillId="0" borderId="0">
      <alignment/>
      <protection/>
    </xf>
    <xf numFmtId="0" fontId="88" fillId="0" borderId="0">
      <alignment/>
      <protection/>
    </xf>
    <xf numFmtId="0" fontId="44" fillId="0" borderId="0">
      <alignment/>
      <protection/>
    </xf>
    <xf numFmtId="0" fontId="37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0" borderId="0" applyNumberFormat="0" applyFill="0" applyBorder="0" applyAlignment="0" applyProtection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93" fillId="3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84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/>
    </xf>
    <xf numFmtId="0" fontId="84" fillId="0" borderId="0" xfId="0" applyFont="1" applyAlignment="1">
      <alignment/>
    </xf>
    <xf numFmtId="0" fontId="94" fillId="0" borderId="10" xfId="0" applyFont="1" applyBorder="1" applyAlignment="1">
      <alignment/>
    </xf>
    <xf numFmtId="0" fontId="94" fillId="0" borderId="10" xfId="0" applyFont="1" applyBorder="1" applyAlignment="1">
      <alignment horizontal="left"/>
    </xf>
    <xf numFmtId="49" fontId="94" fillId="0" borderId="10" xfId="0" applyNumberFormat="1" applyFont="1" applyBorder="1" applyAlignment="1">
      <alignment horizontal="left" vertical="center"/>
    </xf>
    <xf numFmtId="0" fontId="94" fillId="0" borderId="0" xfId="0" applyFont="1" applyAlignment="1">
      <alignment/>
    </xf>
    <xf numFmtId="0" fontId="95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84" fillId="0" borderId="10" xfId="0" applyFont="1" applyBorder="1" applyAlignment="1">
      <alignment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6" borderId="12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35" borderId="11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170" fontId="0" fillId="35" borderId="10" xfId="66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96" fillId="0" borderId="0" xfId="0" applyFont="1" applyAlignment="1">
      <alignment/>
    </xf>
    <xf numFmtId="0" fontId="94" fillId="0" borderId="14" xfId="0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170" fontId="97" fillId="36" borderId="10" xfId="66" applyNumberFormat="1" applyFont="1" applyFill="1" applyBorder="1" applyAlignment="1">
      <alignment horizontal="center" vertical="center" wrapText="1"/>
    </xf>
    <xf numFmtId="2" fontId="46" fillId="35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44" fontId="0" fillId="36" borderId="10" xfId="45" applyFont="1" applyFill="1" applyBorder="1" applyAlignment="1">
      <alignment horizontal="center" vertical="center" wrapText="1"/>
    </xf>
    <xf numFmtId="0" fontId="44" fillId="36" borderId="10" xfId="0" applyNumberFormat="1" applyFont="1" applyFill="1" applyBorder="1" applyAlignment="1" applyProtection="1">
      <alignment horizontal="center" vertical="center"/>
      <protection locked="0"/>
    </xf>
    <xf numFmtId="0" fontId="44" fillId="36" borderId="11" xfId="0" applyNumberFormat="1" applyFont="1" applyFill="1" applyBorder="1" applyAlignment="1" applyProtection="1">
      <alignment horizontal="center" vertical="center"/>
      <protection locked="0"/>
    </xf>
    <xf numFmtId="0" fontId="44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4" fontId="49" fillId="0" borderId="10" xfId="0" applyNumberFormat="1" applyFont="1" applyFill="1" applyBorder="1" applyAlignment="1" applyProtection="1">
      <alignment/>
      <protection locked="0"/>
    </xf>
    <xf numFmtId="181" fontId="50" fillId="37" borderId="17" xfId="0" applyNumberFormat="1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 wrapText="1"/>
    </xf>
    <xf numFmtId="0" fontId="50" fillId="38" borderId="20" xfId="0" applyFont="1" applyFill="1" applyBorder="1" applyAlignment="1">
      <alignment horizontal="center"/>
    </xf>
    <xf numFmtId="175" fontId="50" fillId="38" borderId="17" xfId="0" applyNumberFormat="1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 vertical="center"/>
    </xf>
    <xf numFmtId="0" fontId="52" fillId="39" borderId="24" xfId="0" applyFont="1" applyFill="1" applyBorder="1" applyAlignment="1">
      <alignment horizontal="center" vertical="center"/>
    </xf>
    <xf numFmtId="0" fontId="52" fillId="39" borderId="25" xfId="0" applyFont="1" applyFill="1" applyBorder="1" applyAlignment="1">
      <alignment horizontal="center"/>
    </xf>
    <xf numFmtId="2" fontId="52" fillId="39" borderId="10" xfId="0" applyNumberFormat="1" applyFont="1" applyFill="1" applyBorder="1" applyAlignment="1">
      <alignment horizontal="center" vertical="center"/>
    </xf>
    <xf numFmtId="2" fontId="52" fillId="39" borderId="24" xfId="0" applyNumberFormat="1" applyFont="1" applyFill="1" applyBorder="1" applyAlignment="1">
      <alignment horizontal="center" vertical="center"/>
    </xf>
    <xf numFmtId="49" fontId="52" fillId="39" borderId="25" xfId="0" applyNumberFormat="1" applyFont="1" applyFill="1" applyBorder="1" applyAlignment="1">
      <alignment horizontal="center"/>
    </xf>
    <xf numFmtId="49" fontId="52" fillId="39" borderId="20" xfId="0" applyNumberFormat="1" applyFont="1" applyFill="1" applyBorder="1" applyAlignment="1">
      <alignment horizontal="center"/>
    </xf>
    <xf numFmtId="0" fontId="52" fillId="39" borderId="18" xfId="0" applyFont="1" applyFill="1" applyBorder="1" applyAlignment="1">
      <alignment horizontal="center" vertical="center"/>
    </xf>
    <xf numFmtId="2" fontId="52" fillId="39" borderId="18" xfId="0" applyNumberFormat="1" applyFont="1" applyFill="1" applyBorder="1" applyAlignment="1">
      <alignment horizontal="center" vertical="center"/>
    </xf>
    <xf numFmtId="2" fontId="52" fillId="39" borderId="19" xfId="0" applyNumberFormat="1" applyFon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/>
    </xf>
    <xf numFmtId="175" fontId="50" fillId="38" borderId="27" xfId="0" applyNumberFormat="1" applyFont="1" applyFill="1" applyBorder="1" applyAlignment="1">
      <alignment horizontal="center"/>
    </xf>
    <xf numFmtId="0" fontId="50" fillId="36" borderId="22" xfId="0" applyFont="1" applyFill="1" applyBorder="1" applyAlignment="1">
      <alignment horizontal="center"/>
    </xf>
    <xf numFmtId="175" fontId="0" fillId="0" borderId="28" xfId="0" applyNumberForma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0" fillId="0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justify"/>
    </xf>
    <xf numFmtId="0" fontId="3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justify"/>
    </xf>
    <xf numFmtId="0" fontId="2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vertical="top" wrapText="1"/>
    </xf>
    <xf numFmtId="0" fontId="3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6" fillId="0" borderId="0" xfId="0" applyFont="1" applyFill="1" applyAlignment="1">
      <alignment/>
    </xf>
    <xf numFmtId="0" fontId="0" fillId="0" borderId="30" xfId="0" applyFill="1" applyBorder="1" applyAlignment="1">
      <alignment/>
    </xf>
    <xf numFmtId="0" fontId="9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98" fillId="0" borderId="0" xfId="0" applyFont="1" applyFill="1" applyAlignment="1">
      <alignment/>
    </xf>
    <xf numFmtId="0" fontId="92" fillId="0" borderId="0" xfId="0" applyFont="1" applyAlignment="1">
      <alignment/>
    </xf>
    <xf numFmtId="14" fontId="99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center" vertical="center" wrapText="1"/>
    </xf>
    <xf numFmtId="0" fontId="100" fillId="35" borderId="13" xfId="0" applyFont="1" applyFill="1" applyBorder="1" applyAlignment="1">
      <alignment horizontal="center" vertical="center"/>
    </xf>
    <xf numFmtId="0" fontId="100" fillId="36" borderId="16" xfId="0" applyNumberFormat="1" applyFont="1" applyFill="1" applyBorder="1" applyAlignment="1" applyProtection="1">
      <alignment horizontal="center" vertical="center"/>
      <protection locked="0"/>
    </xf>
    <xf numFmtId="0" fontId="41" fillId="39" borderId="10" xfId="55" applyNumberFormat="1" applyFont="1" applyFill="1" applyBorder="1" applyAlignment="1" applyProtection="1">
      <alignment horizontal="center" vertical="center"/>
      <protection locked="0"/>
    </xf>
    <xf numFmtId="0" fontId="44" fillId="39" borderId="10" xfId="0" applyNumberFormat="1" applyFont="1" applyFill="1" applyBorder="1" applyAlignment="1" applyProtection="1">
      <alignment horizontal="center" vertical="center"/>
      <protection locked="0"/>
    </xf>
    <xf numFmtId="1" fontId="100" fillId="39" borderId="0" xfId="0" applyNumberFormat="1" applyFont="1" applyFill="1" applyBorder="1" applyAlignment="1">
      <alignment/>
    </xf>
    <xf numFmtId="175" fontId="0" fillId="0" borderId="31" xfId="0" applyNumberForma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175" fontId="0" fillId="36" borderId="32" xfId="0" applyNumberFormat="1" applyFill="1" applyBorder="1" applyAlignment="1">
      <alignment horizontal="center"/>
    </xf>
    <xf numFmtId="49" fontId="52" fillId="39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" fontId="0" fillId="40" borderId="10" xfId="0" applyNumberFormat="1" applyFill="1" applyBorder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14" fontId="103" fillId="0" borderId="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4" fontId="0" fillId="0" borderId="11" xfId="0" applyNumberForma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2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98" fillId="0" borderId="11" xfId="0" applyNumberFormat="1" applyFont="1" applyFill="1" applyBorder="1" applyAlignment="1">
      <alignment/>
    </xf>
    <xf numFmtId="0" fontId="98" fillId="0" borderId="15" xfId="0" applyFont="1" applyFill="1" applyBorder="1" applyAlignment="1">
      <alignment/>
    </xf>
    <xf numFmtId="0" fontId="98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0" fillId="39" borderId="10" xfId="0" applyNumberFormat="1" applyFill="1" applyBorder="1" applyAlignment="1">
      <alignment horizontal="left" vertical="top" wrapText="1"/>
    </xf>
    <xf numFmtId="0" fontId="0" fillId="39" borderId="1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44" fontId="25" fillId="0" borderId="10" xfId="45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4" fontId="42" fillId="0" borderId="11" xfId="45" applyFont="1" applyFill="1" applyBorder="1" applyAlignment="1">
      <alignment wrapText="1"/>
    </xf>
    <xf numFmtId="44" fontId="42" fillId="0" borderId="15" xfId="45" applyFont="1" applyFill="1" applyBorder="1" applyAlignment="1">
      <alignment wrapText="1"/>
    </xf>
    <xf numFmtId="44" fontId="42" fillId="0" borderId="12" xfId="45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1" fontId="48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14" fontId="25" fillId="0" borderId="1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44" fontId="32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/>
    </xf>
    <xf numFmtId="0" fontId="0" fillId="0" borderId="15" xfId="0" applyFill="1" applyBorder="1" applyAlignment="1">
      <alignment horizontal="center" vertical="top" wrapText="1"/>
    </xf>
    <xf numFmtId="0" fontId="1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wrapText="1"/>
    </xf>
    <xf numFmtId="0" fontId="30" fillId="0" borderId="26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5" fillId="0" borderId="11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98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left"/>
    </xf>
    <xf numFmtId="14" fontId="24" fillId="0" borderId="0" xfId="0" applyNumberFormat="1" applyFont="1" applyFill="1" applyAlignment="1" applyProtection="1">
      <alignment horizontal="right" vertical="center" wrapText="1"/>
      <protection locked="0"/>
    </xf>
    <xf numFmtId="14" fontId="0" fillId="0" borderId="0" xfId="0" applyNumberFormat="1" applyFill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1" fillId="0" borderId="26" xfId="0" applyFont="1" applyFill="1" applyBorder="1" applyAlignment="1">
      <alignment horizontal="left" wrapText="1"/>
    </xf>
    <xf numFmtId="0" fontId="27" fillId="0" borderId="26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right" vertical="center" wrapText="1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4" fillId="0" borderId="11" xfId="0" applyFont="1" applyFill="1" applyBorder="1" applyAlignment="1">
      <alignment horizontal="center" wrapText="1"/>
    </xf>
    <xf numFmtId="0" fontId="104" fillId="0" borderId="15" xfId="0" applyFont="1" applyFill="1" applyBorder="1" applyAlignment="1">
      <alignment horizontal="center" wrapText="1"/>
    </xf>
    <xf numFmtId="0" fontId="104" fillId="0" borderId="12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left" wrapText="1"/>
    </xf>
    <xf numFmtId="0" fontId="104" fillId="0" borderId="15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wrapText="1"/>
    </xf>
    <xf numFmtId="0" fontId="104" fillId="0" borderId="1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4" fontId="24" fillId="0" borderId="11" xfId="45" applyFont="1" applyFill="1" applyBorder="1" applyAlignment="1">
      <alignment horizontal="center"/>
    </xf>
    <xf numFmtId="44" fontId="24" fillId="0" borderId="12" xfId="45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04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4" fontId="24" fillId="0" borderId="10" xfId="45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94" fillId="0" borderId="0" xfId="0" applyFont="1" applyFill="1" applyAlignment="1">
      <alignment horizontal="left"/>
    </xf>
    <xf numFmtId="0" fontId="105" fillId="0" borderId="11" xfId="0" applyFont="1" applyFill="1" applyBorder="1" applyAlignment="1">
      <alignment horizontal="center"/>
    </xf>
    <xf numFmtId="0" fontId="105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0" fontId="25" fillId="40" borderId="11" xfId="0" applyFont="1" applyFill="1" applyBorder="1" applyAlignment="1">
      <alignment horizontal="center" wrapText="1"/>
    </xf>
    <xf numFmtId="0" fontId="25" fillId="40" borderId="15" xfId="0" applyFont="1" applyFill="1" applyBorder="1" applyAlignment="1">
      <alignment horizontal="center" wrapText="1"/>
    </xf>
    <xf numFmtId="0" fontId="25" fillId="41" borderId="15" xfId="0" applyFont="1" applyFill="1" applyBorder="1" applyAlignment="1">
      <alignment horizontal="center" wrapText="1"/>
    </xf>
    <xf numFmtId="0" fontId="25" fillId="41" borderId="12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6" fillId="0" borderId="0" xfId="0" applyFont="1" applyFill="1" applyAlignment="1">
      <alignment/>
    </xf>
    <xf numFmtId="0" fontId="84" fillId="0" borderId="0" xfId="0" applyFont="1" applyAlignment="1">
      <alignment horizontal="center" wrapText="1"/>
    </xf>
    <xf numFmtId="0" fontId="52" fillId="39" borderId="23" xfId="0" applyFont="1" applyFill="1" applyBorder="1" applyAlignment="1">
      <alignment horizontal="center" vertical="center"/>
    </xf>
    <xf numFmtId="0" fontId="52" fillId="39" borderId="25" xfId="0" applyFont="1" applyFill="1" applyBorder="1" applyAlignment="1">
      <alignment horizontal="center" vertical="center"/>
    </xf>
    <xf numFmtId="0" fontId="52" fillId="39" borderId="34" xfId="0" applyFont="1" applyFill="1" applyBorder="1" applyAlignment="1">
      <alignment horizontal="center"/>
    </xf>
    <xf numFmtId="0" fontId="52" fillId="39" borderId="35" xfId="0" applyFont="1" applyFill="1" applyBorder="1" applyAlignment="1">
      <alignment horizontal="center"/>
    </xf>
    <xf numFmtId="0" fontId="51" fillId="0" borderId="24" xfId="29" applyFont="1" applyFill="1" applyBorder="1" applyAlignment="1" applyProtection="1">
      <alignment horizontal="center" vertical="center"/>
      <protection hidden="1"/>
    </xf>
    <xf numFmtId="0" fontId="51" fillId="0" borderId="24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36" borderId="36" xfId="29" applyFont="1" applyFill="1" applyBorder="1" applyAlignment="1" applyProtection="1">
      <alignment horizontal="center" vertical="center"/>
      <protection hidden="1"/>
    </xf>
    <xf numFmtId="0" fontId="51" fillId="36" borderId="24" xfId="0" applyFont="1" applyFill="1" applyBorder="1" applyAlignment="1">
      <alignment horizontal="center" vertical="center"/>
    </xf>
    <xf numFmtId="0" fontId="50" fillId="37" borderId="37" xfId="0" applyFont="1" applyFill="1" applyBorder="1" applyAlignment="1">
      <alignment horizontal="center" vertical="center"/>
    </xf>
    <xf numFmtId="0" fontId="50" fillId="37" borderId="38" xfId="0" applyFont="1" applyFill="1" applyBorder="1" applyAlignment="1">
      <alignment horizontal="center" vertical="center"/>
    </xf>
    <xf numFmtId="0" fontId="50" fillId="37" borderId="39" xfId="0" applyFont="1" applyFill="1" applyBorder="1" applyAlignment="1">
      <alignment horizontal="center" vertical="center"/>
    </xf>
    <xf numFmtId="0" fontId="50" fillId="37" borderId="40" xfId="0" applyFont="1" applyFill="1" applyBorder="1" applyAlignment="1">
      <alignment horizontal="center" vertical="center"/>
    </xf>
    <xf numFmtId="0" fontId="50" fillId="37" borderId="41" xfId="0" applyFont="1" applyFill="1" applyBorder="1" applyAlignment="1">
      <alignment horizontal="center" vertical="center"/>
    </xf>
    <xf numFmtId="0" fontId="50" fillId="37" borderId="42" xfId="0" applyFont="1" applyFill="1" applyBorder="1" applyAlignment="1">
      <alignment horizontal="center" vertical="center"/>
    </xf>
    <xf numFmtId="181" fontId="50" fillId="37" borderId="43" xfId="0" applyNumberFormat="1" applyFont="1" applyFill="1" applyBorder="1" applyAlignment="1">
      <alignment horizontal="center" vertical="center"/>
    </xf>
    <xf numFmtId="181" fontId="50" fillId="37" borderId="44" xfId="0" applyNumberFormat="1" applyFont="1" applyFill="1" applyBorder="1" applyAlignment="1">
      <alignment horizontal="center" vertical="center"/>
    </xf>
    <xf numFmtId="181" fontId="50" fillId="37" borderId="45" xfId="0" applyNumberFormat="1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1" fillId="0" borderId="19" xfId="29" applyFont="1" applyFill="1" applyBorder="1" applyAlignment="1" applyProtection="1">
      <alignment horizontal="center" vertical="center"/>
      <protection hidden="1"/>
    </xf>
    <xf numFmtId="0" fontId="84" fillId="0" borderId="37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51" fillId="36" borderId="24" xfId="29" applyFont="1" applyFill="1" applyBorder="1" applyAlignment="1" applyProtection="1">
      <alignment horizontal="center" vertical="center"/>
      <protection hidden="1"/>
    </xf>
    <xf numFmtId="0" fontId="51" fillId="0" borderId="40" xfId="29" applyFont="1" applyFill="1" applyBorder="1" applyAlignment="1" applyProtection="1">
      <alignment horizontal="center" vertical="center"/>
      <protection hidden="1"/>
    </xf>
    <xf numFmtId="0" fontId="51" fillId="0" borderId="41" xfId="29" applyFont="1" applyFill="1" applyBorder="1" applyAlignment="1" applyProtection="1">
      <alignment horizontal="center" vertical="center"/>
      <protection hidden="1"/>
    </xf>
    <xf numFmtId="0" fontId="51" fillId="0" borderId="36" xfId="29" applyFont="1" applyFill="1" applyBorder="1" applyAlignment="1" applyProtection="1">
      <alignment horizontal="center" vertical="center"/>
      <protection hidden="1"/>
    </xf>
    <xf numFmtId="2" fontId="52" fillId="39" borderId="16" xfId="0" applyNumberFormat="1" applyFont="1" applyFill="1" applyBorder="1" applyAlignment="1">
      <alignment horizontal="center" vertical="center"/>
    </xf>
    <xf numFmtId="2" fontId="52" fillId="39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2 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1 2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garant2\users1\&#1054;&#1073;&#1097;&#1072;&#1103;_&#1087;&#1072;&#1087;&#1082;&#1072;(&#1086;&#1073;&#1084;&#1077;&#1085;)\&#1050;&#1083;&#1080;&#1084;&#1080;&#1085;&#1072;%20&#1053;.&#1070;\&#1055;&#1086;&#1083;&#1080;&#1089;&#1099;%20&#1076;&#1083;&#1103;%20&#1089;&#1072;&#1083;&#1086;&#1085;&#1086;&#1074;\&#1056;&#1072;&#1081;&#1092;&#1092;&#1072;&#1081;&#1079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олис"/>
      <sheetName val="Заявление"/>
      <sheetName val="Прил.ЗАЩИТА (до 500тыс.)"/>
      <sheetName val="Прил.КОМФОРТ(от500.001 до 900т."/>
      <sheetName val="Прил.ПРЕСТИЖ(от 900 001)"/>
      <sheetName val="Список"/>
    </sheetNames>
    <sheetDataSet>
      <sheetData sheetId="6">
        <row r="4">
          <cell r="F4" t="str">
            <v>ЛЦС</v>
          </cell>
        </row>
        <row r="5">
          <cell r="F5" t="str">
            <v>МЭК</v>
          </cell>
        </row>
        <row r="6">
          <cell r="F6" t="str">
            <v>ОЦС</v>
          </cell>
        </row>
        <row r="7">
          <cell r="F7" t="str">
            <v>ПЦС</v>
          </cell>
        </row>
        <row r="8">
          <cell r="F8" t="str">
            <v>СЗЦС</v>
          </cell>
        </row>
        <row r="9">
          <cell r="F9" t="str">
            <v>Форум</v>
          </cell>
        </row>
        <row r="10">
          <cell r="F10" t="str">
            <v>ЦЦС</v>
          </cell>
        </row>
        <row r="11">
          <cell r="F11" t="str">
            <v>ЮЗЦС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Q41"/>
  <sheetViews>
    <sheetView tabSelected="1" zoomScalePageLayoutView="0" workbookViewId="0" topLeftCell="A1">
      <selection activeCell="E4" sqref="E4"/>
    </sheetView>
  </sheetViews>
  <sheetFormatPr defaultColWidth="9.140625" defaultRowHeight="15" outlineLevelCol="1"/>
  <cols>
    <col min="1" max="1" width="1.421875" style="0" customWidth="1"/>
    <col min="2" max="2" width="3.28125" style="0" customWidth="1"/>
    <col min="3" max="3" width="5.57421875" style="0" customWidth="1"/>
    <col min="4" max="4" width="4.00390625" style="0" customWidth="1"/>
    <col min="5" max="5" width="7.57421875" style="0" customWidth="1"/>
    <col min="6" max="6" width="15.00390625" style="0" customWidth="1"/>
    <col min="7" max="7" width="5.28125" style="0" customWidth="1"/>
    <col min="8" max="8" width="7.57421875" style="0" customWidth="1"/>
    <col min="9" max="9" width="5.28125" style="0" customWidth="1"/>
    <col min="10" max="10" width="5.7109375" style="0" customWidth="1"/>
    <col min="11" max="11" width="6.421875" style="0" customWidth="1"/>
    <col min="12" max="12" width="5.8515625" style="0" customWidth="1"/>
    <col min="13" max="13" width="16.140625" style="0" customWidth="1" outlineLevel="1"/>
    <col min="14" max="14" width="6.00390625" style="0" customWidth="1" outlineLevel="1"/>
    <col min="15" max="15" width="5.57421875" style="0" customWidth="1"/>
    <col min="16" max="16" width="8.421875" style="0" customWidth="1"/>
    <col min="17" max="17" width="11.421875" style="0" customWidth="1"/>
  </cols>
  <sheetData>
    <row r="1" ht="15">
      <c r="C1" t="s">
        <v>148</v>
      </c>
    </row>
    <row r="2" spans="2:16" ht="38.25">
      <c r="B2" s="15"/>
      <c r="C2" s="14" t="s">
        <v>113</v>
      </c>
      <c r="D2" s="14" t="s">
        <v>112</v>
      </c>
      <c r="E2" s="14" t="s">
        <v>111</v>
      </c>
      <c r="F2" s="14" t="s">
        <v>110</v>
      </c>
      <c r="G2" s="14" t="s">
        <v>109</v>
      </c>
      <c r="H2" s="14" t="s">
        <v>127</v>
      </c>
      <c r="I2" s="14" t="s">
        <v>108</v>
      </c>
      <c r="J2" s="14" t="s">
        <v>107</v>
      </c>
      <c r="K2" s="14" t="s">
        <v>106</v>
      </c>
      <c r="L2" s="14" t="s">
        <v>105</v>
      </c>
      <c r="M2" s="151" t="s">
        <v>104</v>
      </c>
      <c r="N2" s="151"/>
      <c r="O2" s="16" t="s">
        <v>103</v>
      </c>
      <c r="P2" s="14" t="s">
        <v>102</v>
      </c>
    </row>
    <row r="3" spans="2:16" ht="25.5">
      <c r="B3" s="17"/>
      <c r="C3" s="142">
        <f>INDEX(База!D7:M54,MATCH(Анкета!P25,База!B7:B54,),MATCH(K8,База!D3:M3))</f>
        <v>1.5</v>
      </c>
      <c r="D3" s="40">
        <v>1</v>
      </c>
      <c r="E3" s="142">
        <f>INDEX(База!D7:M54,MATCH(Анкета!P25,База!B7:B54,)+1,MATCH(K8,База!D3:M3))</f>
        <v>6.5</v>
      </c>
      <c r="F3" s="143">
        <f>INDEX(Список!Y5:AC8,MATCH(Список!Y12,Список!W5:W8),MATCH(Список!Y11,Список!Y9:AC9))</f>
        <v>7</v>
      </c>
      <c r="G3" s="40">
        <v>1</v>
      </c>
      <c r="H3" s="40">
        <v>1</v>
      </c>
      <c r="I3" s="40">
        <v>0.8</v>
      </c>
      <c r="J3" s="40">
        <v>0.95</v>
      </c>
      <c r="K3" s="40">
        <v>0.9</v>
      </c>
      <c r="L3" s="41">
        <v>1</v>
      </c>
      <c r="M3" s="18" t="s">
        <v>101</v>
      </c>
      <c r="N3" s="40">
        <v>0.95</v>
      </c>
      <c r="O3" s="19">
        <v>1</v>
      </c>
      <c r="P3" s="37">
        <f>(C3*D3+E3*F3*G3*H3)*I3*J3*K3*L3*N3*N4*N5*N6*N7*N9*N10*N11*N12*N13*N14*N15*O3</f>
        <v>30.5406</v>
      </c>
    </row>
    <row r="4" spans="2:16" ht="25.5">
      <c r="B4" s="17"/>
      <c r="D4" s="20"/>
      <c r="E4" s="20"/>
      <c r="F4" s="20"/>
      <c r="G4" s="21"/>
      <c r="H4" s="21"/>
      <c r="I4" s="21"/>
      <c r="J4" s="21"/>
      <c r="K4" s="21"/>
      <c r="L4" s="21"/>
      <c r="M4" s="18" t="s">
        <v>100</v>
      </c>
      <c r="N4" s="40">
        <v>1</v>
      </c>
      <c r="O4" s="21"/>
      <c r="P4" s="21"/>
    </row>
    <row r="5" spans="2:16" ht="15">
      <c r="B5" s="17"/>
      <c r="C5" s="154" t="s">
        <v>151</v>
      </c>
      <c r="D5" s="154"/>
      <c r="E5" s="154"/>
      <c r="F5" s="44">
        <v>39448</v>
      </c>
      <c r="G5" s="21"/>
      <c r="H5" s="21"/>
      <c r="I5" s="21"/>
      <c r="J5" s="21"/>
      <c r="K5" s="21"/>
      <c r="L5" s="21"/>
      <c r="M5" s="22" t="s">
        <v>99</v>
      </c>
      <c r="N5" s="40">
        <v>1</v>
      </c>
      <c r="O5" s="21"/>
      <c r="P5" s="21"/>
    </row>
    <row r="6" spans="2:16" ht="26.25" customHeight="1">
      <c r="B6" s="17"/>
      <c r="C6" s="154" t="s">
        <v>152</v>
      </c>
      <c r="D6" s="154"/>
      <c r="E6" s="154"/>
      <c r="F6" s="44">
        <v>39936</v>
      </c>
      <c r="G6" s="21"/>
      <c r="H6" s="21"/>
      <c r="I6" s="21"/>
      <c r="J6" s="21"/>
      <c r="K6" s="21"/>
      <c r="L6" s="21"/>
      <c r="M6" s="22" t="s">
        <v>98</v>
      </c>
      <c r="N6" s="40">
        <v>1</v>
      </c>
      <c r="O6" s="21"/>
      <c r="P6" s="21"/>
    </row>
    <row r="7" spans="2:16" ht="15">
      <c r="B7" s="17"/>
      <c r="C7" s="20"/>
      <c r="D7" s="20"/>
      <c r="E7" s="20"/>
      <c r="J7" s="21"/>
      <c r="K7" s="21"/>
      <c r="L7" s="21"/>
      <c r="M7" s="23" t="s">
        <v>97</v>
      </c>
      <c r="N7" s="42">
        <v>1</v>
      </c>
      <c r="O7" s="21"/>
      <c r="P7" s="21"/>
    </row>
    <row r="8" spans="2:16" s="135" customFormat="1" ht="15">
      <c r="B8" s="139"/>
      <c r="C8" s="138"/>
      <c r="D8" s="138"/>
      <c r="E8" s="138"/>
      <c r="F8" s="136">
        <f>IF(F6&gt;F5,F6,F5)</f>
        <v>39936</v>
      </c>
      <c r="G8" s="137"/>
      <c r="H8" s="153">
        <f ca="1">TODAY()</f>
        <v>40732</v>
      </c>
      <c r="I8" s="153"/>
      <c r="J8" s="137"/>
      <c r="K8" s="144">
        <f>(H8-F8)/12</f>
        <v>66.33333333333333</v>
      </c>
      <c r="L8" s="137"/>
      <c r="M8" s="140"/>
      <c r="N8" s="141"/>
      <c r="O8" s="137"/>
      <c r="P8" s="137"/>
    </row>
    <row r="9" spans="2:16" ht="15">
      <c r="B9" s="17"/>
      <c r="C9" s="138"/>
      <c r="D9" s="20"/>
      <c r="E9" s="20"/>
      <c r="F9" s="20"/>
      <c r="G9" s="21"/>
      <c r="H9" s="21"/>
      <c r="I9" s="21"/>
      <c r="J9" s="21"/>
      <c r="K9" s="21"/>
      <c r="L9" s="21"/>
      <c r="M9" s="22" t="s">
        <v>96</v>
      </c>
      <c r="N9" s="40">
        <v>1</v>
      </c>
      <c r="O9" s="21"/>
      <c r="P9" s="21"/>
    </row>
    <row r="10" spans="3:16" ht="25.5">
      <c r="C10" s="20"/>
      <c r="D10" s="20"/>
      <c r="E10" s="14" t="s">
        <v>95</v>
      </c>
      <c r="F10" s="39">
        <v>100000</v>
      </c>
      <c r="G10" s="21"/>
      <c r="H10" s="21"/>
      <c r="I10" s="21"/>
      <c r="J10" s="21"/>
      <c r="K10" s="21"/>
      <c r="L10" s="21"/>
      <c r="M10" s="23" t="s">
        <v>94</v>
      </c>
      <c r="N10" s="42">
        <v>1</v>
      </c>
      <c r="O10" s="21"/>
      <c r="P10" s="21"/>
    </row>
    <row r="11" spans="2:16" ht="15">
      <c r="B11" s="24"/>
      <c r="C11" s="21"/>
      <c r="D11" s="21"/>
      <c r="E11" s="25" t="s">
        <v>93</v>
      </c>
      <c r="F11" s="26">
        <f>IF(P3&lt;F15,F15,P3)</f>
        <v>30.5406</v>
      </c>
      <c r="G11" s="21"/>
      <c r="H11" s="21"/>
      <c r="I11" s="21"/>
      <c r="J11" s="21"/>
      <c r="K11" s="21"/>
      <c r="L11" s="21"/>
      <c r="M11" s="22" t="s">
        <v>92</v>
      </c>
      <c r="N11" s="40">
        <v>1</v>
      </c>
      <c r="O11" s="21"/>
      <c r="P11" s="21"/>
    </row>
    <row r="12" spans="2:16" ht="30">
      <c r="B12" s="24"/>
      <c r="C12" s="21"/>
      <c r="D12" s="21"/>
      <c r="E12" s="25" t="s">
        <v>91</v>
      </c>
      <c r="F12" s="27">
        <f>F10*F11/100</f>
        <v>30540.6</v>
      </c>
      <c r="G12" s="21"/>
      <c r="H12" s="21"/>
      <c r="I12" s="21"/>
      <c r="J12" s="21"/>
      <c r="K12" s="21"/>
      <c r="L12" s="21"/>
      <c r="M12" s="23" t="s">
        <v>90</v>
      </c>
      <c r="N12" s="42">
        <v>1</v>
      </c>
      <c r="O12" s="21"/>
      <c r="P12" s="21"/>
    </row>
    <row r="13" spans="2:16" ht="15">
      <c r="B13" s="2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 t="s">
        <v>89</v>
      </c>
      <c r="N13" s="40">
        <v>1</v>
      </c>
      <c r="O13" s="21"/>
      <c r="P13" s="21"/>
    </row>
    <row r="14" spans="4:17" ht="15">
      <c r="D14" s="152" t="s">
        <v>147</v>
      </c>
      <c r="E14" s="152"/>
      <c r="F14" s="152"/>
      <c r="G14" s="152"/>
      <c r="M14" s="28" t="s">
        <v>122</v>
      </c>
      <c r="N14" s="43">
        <v>1</v>
      </c>
      <c r="Q14" s="29"/>
    </row>
    <row r="15" spans="5:14" ht="15">
      <c r="E15" s="14" t="s">
        <v>124</v>
      </c>
      <c r="F15" s="36">
        <f>IF(((C3+E3*H3)*L3*O3*N15)/2&lt;((C3+E3)*40%),((C3+E3)*40%),((C3+E3*H3)*L3*O3*N15)/2)</f>
        <v>4</v>
      </c>
      <c r="M15" s="28" t="s">
        <v>123</v>
      </c>
      <c r="N15" s="43">
        <v>1</v>
      </c>
    </row>
    <row r="17" ht="15">
      <c r="C17" s="33"/>
    </row>
    <row r="18" spans="9:16" ht="15">
      <c r="I18" s="1"/>
      <c r="P18" s="29"/>
    </row>
    <row r="19" ht="15">
      <c r="I19" s="30"/>
    </row>
    <row r="20" ht="15">
      <c r="I20" s="1"/>
    </row>
    <row r="21" spans="2:10" ht="15.75" customHeight="1">
      <c r="B21" s="31"/>
      <c r="C21" s="5"/>
      <c r="D21" s="5"/>
      <c r="E21" s="5"/>
      <c r="F21" s="5"/>
      <c r="G21" s="5"/>
      <c r="H21" s="5"/>
      <c r="I21" s="5"/>
      <c r="J21" s="5"/>
    </row>
    <row r="22" spans="2:9" ht="17.25" customHeight="1">
      <c r="B22" s="32"/>
      <c r="I22" s="1"/>
    </row>
    <row r="23" spans="2:9" ht="17.25" customHeight="1">
      <c r="B23" s="32"/>
      <c r="I23" s="1"/>
    </row>
    <row r="24" spans="2:9" ht="17.25" customHeight="1">
      <c r="B24" s="32"/>
      <c r="I24" s="1"/>
    </row>
    <row r="25" spans="2:9" ht="17.25" customHeight="1">
      <c r="B25" s="32"/>
      <c r="I25" s="1"/>
    </row>
    <row r="26" spans="2:9" ht="17.25" customHeight="1">
      <c r="B26" s="32"/>
      <c r="H26" s="29"/>
      <c r="I26" s="1"/>
    </row>
    <row r="27" spans="2:9" ht="17.25" customHeight="1">
      <c r="B27" s="32"/>
      <c r="I27" s="1"/>
    </row>
    <row r="28" spans="2:9" ht="17.25" customHeight="1">
      <c r="B28" s="32"/>
      <c r="I28" s="1"/>
    </row>
    <row r="29" spans="2:9" ht="17.25" customHeight="1">
      <c r="B29" s="32"/>
      <c r="I29" s="1"/>
    </row>
    <row r="30" spans="2:9" ht="17.25" customHeight="1">
      <c r="B30" s="32"/>
      <c r="I30" s="1"/>
    </row>
    <row r="31" spans="2:9" ht="21" customHeight="1">
      <c r="B31" s="32"/>
      <c r="I31" s="1"/>
    </row>
    <row r="32" ht="15">
      <c r="B32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</sheetData>
  <sheetProtection/>
  <mergeCells count="5">
    <mergeCell ref="M2:N2"/>
    <mergeCell ref="D14:G14"/>
    <mergeCell ref="H8:I8"/>
    <mergeCell ref="C5:E5"/>
    <mergeCell ref="C6:E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72"/>
  <sheetViews>
    <sheetView zoomScale="89" zoomScaleNormal="89" zoomScalePageLayoutView="0" workbookViewId="0" topLeftCell="A9">
      <selection activeCell="P25" sqref="P25:T25"/>
    </sheetView>
  </sheetViews>
  <sheetFormatPr defaultColWidth="9.140625" defaultRowHeight="15"/>
  <cols>
    <col min="1" max="1" width="5.00390625" style="72" customWidth="1"/>
    <col min="2" max="2" width="6.00390625" style="72" customWidth="1"/>
    <col min="3" max="8" width="4.7109375" style="72" customWidth="1"/>
    <col min="9" max="9" width="5.7109375" style="72" customWidth="1"/>
    <col min="10" max="13" width="4.7109375" style="72" customWidth="1"/>
    <col min="14" max="14" width="9.140625" style="72" customWidth="1"/>
    <col min="15" max="19" width="4.7109375" style="72" customWidth="1"/>
    <col min="20" max="20" width="15.7109375" style="72" customWidth="1"/>
    <col min="21" max="21" width="7.7109375" style="72" customWidth="1"/>
    <col min="22" max="25" width="4.7109375" style="72" customWidth="1"/>
    <col min="26" max="26" width="7.7109375" style="72" customWidth="1"/>
    <col min="27" max="32" width="4.7109375" style="72" customWidth="1"/>
    <col min="33" max="16384" width="9.140625" style="72" customWidth="1"/>
  </cols>
  <sheetData>
    <row r="1" spans="1:26" ht="21" customHeight="1">
      <c r="A1" s="68"/>
      <c r="B1" s="69"/>
      <c r="C1" s="69"/>
      <c r="D1" s="69"/>
      <c r="E1" s="69"/>
      <c r="F1" s="69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70"/>
      <c r="V1" s="71"/>
      <c r="W1" s="71"/>
      <c r="X1" s="71"/>
      <c r="Y1" s="71"/>
      <c r="Z1" s="71"/>
    </row>
    <row r="2" spans="1:26" ht="20.25" customHeight="1">
      <c r="A2" s="68"/>
      <c r="B2" s="69"/>
      <c r="C2" s="69"/>
      <c r="D2" s="69"/>
      <c r="E2" s="69"/>
      <c r="F2" s="69"/>
      <c r="G2" s="253" t="s">
        <v>0</v>
      </c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46">
        <f ca="1">TODAY()</f>
        <v>40732</v>
      </c>
      <c r="V2" s="247"/>
      <c r="W2" s="247"/>
      <c r="X2" s="247"/>
      <c r="Y2" s="247"/>
      <c r="Z2" s="247"/>
    </row>
    <row r="3" spans="1:26" ht="12" customHeight="1">
      <c r="A3" s="73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5" customHeight="1">
      <c r="A4" s="228" t="s">
        <v>1</v>
      </c>
      <c r="B4" s="228"/>
      <c r="C4" s="228"/>
      <c r="D4" s="228"/>
      <c r="E4" s="228"/>
      <c r="F4" s="228"/>
      <c r="G4" s="229" t="s">
        <v>139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ht="15" customHeight="1">
      <c r="A5" s="75"/>
      <c r="B5" s="75"/>
      <c r="C5" s="75"/>
      <c r="D5" s="75"/>
      <c r="E5" s="75"/>
      <c r="F5" s="7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/>
      <c r="V5" s="77"/>
      <c r="W5" s="77"/>
      <c r="X5" s="76"/>
      <c r="Y5" s="76"/>
      <c r="Z5" s="76"/>
    </row>
    <row r="6" spans="1:26" ht="18" customHeight="1">
      <c r="A6" s="230" t="s">
        <v>31</v>
      </c>
      <c r="B6" s="230"/>
      <c r="C6" s="231"/>
      <c r="D6" s="231"/>
      <c r="E6" s="231"/>
      <c r="F6" s="231"/>
      <c r="G6" s="232" t="s">
        <v>140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4"/>
      <c r="U6" s="235" t="s">
        <v>49</v>
      </c>
      <c r="V6" s="236"/>
      <c r="W6" s="237"/>
      <c r="X6" s="232">
        <v>232000</v>
      </c>
      <c r="Y6" s="233"/>
      <c r="Z6" s="234"/>
    </row>
    <row r="7" spans="1:27" ht="14.25" customHeight="1">
      <c r="A7" s="78"/>
      <c r="B7" s="78"/>
      <c r="C7" s="79"/>
      <c r="D7" s="79"/>
      <c r="E7" s="79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82"/>
      <c r="X7" s="81"/>
      <c r="Y7" s="81"/>
      <c r="Z7" s="81"/>
      <c r="AA7" s="83"/>
    </row>
    <row r="8" spans="1:26" ht="18.75" customHeight="1">
      <c r="A8" s="230" t="s">
        <v>32</v>
      </c>
      <c r="B8" s="241"/>
      <c r="C8" s="241"/>
      <c r="D8" s="241"/>
      <c r="E8" s="241"/>
      <c r="F8" s="245"/>
      <c r="G8" s="84">
        <v>4</v>
      </c>
      <c r="H8" s="84">
        <v>5</v>
      </c>
      <c r="I8" s="84">
        <v>5</v>
      </c>
      <c r="J8" s="84"/>
      <c r="K8" s="84"/>
      <c r="L8" s="85"/>
      <c r="M8" s="200" t="str">
        <f>G6</f>
        <v>г.Магнитогорск, пер. советский 7</v>
      </c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2"/>
    </row>
    <row r="9" spans="1:27" ht="13.5" customHeight="1">
      <c r="A9" s="78"/>
      <c r="B9" s="86"/>
      <c r="C9" s="86"/>
      <c r="D9" s="86"/>
      <c r="E9" s="86"/>
      <c r="F9" s="87"/>
      <c r="G9" s="81"/>
      <c r="H9" s="81"/>
      <c r="I9" s="81"/>
      <c r="J9" s="81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</row>
    <row r="10" spans="1:26" ht="18.75" customHeight="1">
      <c r="A10" s="230" t="s">
        <v>50</v>
      </c>
      <c r="B10" s="241"/>
      <c r="C10" s="241"/>
      <c r="D10" s="86"/>
      <c r="E10" s="86"/>
      <c r="F10" s="88"/>
      <c r="G10" s="167">
        <v>4460000598</v>
      </c>
      <c r="H10" s="168"/>
      <c r="I10" s="168"/>
      <c r="J10" s="168"/>
      <c r="K10" s="168"/>
      <c r="L10" s="168"/>
      <c r="M10" s="82" t="s">
        <v>33</v>
      </c>
      <c r="N10" s="169">
        <v>40532</v>
      </c>
      <c r="O10" s="170"/>
      <c r="P10" s="171"/>
      <c r="Q10" s="172" t="s">
        <v>34</v>
      </c>
      <c r="R10" s="172"/>
      <c r="S10" s="172"/>
      <c r="T10" s="238" t="s">
        <v>141</v>
      </c>
      <c r="U10" s="170"/>
      <c r="V10" s="170"/>
      <c r="W10" s="170"/>
      <c r="X10" s="170"/>
      <c r="Y10" s="170"/>
      <c r="Z10" s="171"/>
    </row>
    <row r="11" spans="1:26" s="83" customFormat="1" ht="13.5" customHeight="1">
      <c r="A11" s="78"/>
      <c r="B11" s="87"/>
      <c r="C11" s="87"/>
      <c r="D11" s="87"/>
      <c r="E11" s="87"/>
      <c r="F11" s="87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" customHeight="1">
      <c r="A12" s="228" t="s">
        <v>2</v>
      </c>
      <c r="B12" s="228"/>
      <c r="C12" s="228"/>
      <c r="D12" s="228"/>
      <c r="E12" s="228"/>
      <c r="F12" s="243"/>
      <c r="G12" s="239" t="str">
        <f>G4</f>
        <v>Касаткина Наталья Юрьевна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11"/>
      <c r="U12" s="244" t="s">
        <v>49</v>
      </c>
      <c r="V12" s="244"/>
      <c r="W12" s="244"/>
      <c r="X12" s="239">
        <f>X6</f>
        <v>232000</v>
      </c>
      <c r="Y12" s="240"/>
      <c r="Z12" s="211"/>
    </row>
    <row r="13" spans="1:26" ht="18" customHeight="1">
      <c r="A13" s="90"/>
      <c r="B13" s="90"/>
      <c r="C13" s="90"/>
      <c r="D13" s="90"/>
      <c r="E13" s="90"/>
      <c r="F13" s="91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225"/>
      <c r="V13" s="225"/>
      <c r="W13" s="225"/>
      <c r="X13" s="224"/>
      <c r="Y13" s="224"/>
      <c r="Z13" s="224"/>
    </row>
    <row r="14" spans="1:26" ht="41.25" customHeight="1">
      <c r="A14" s="173" t="s">
        <v>46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64"/>
      <c r="U14" s="165"/>
      <c r="V14" s="38" t="s">
        <v>16</v>
      </c>
      <c r="W14" s="94"/>
      <c r="X14" s="38" t="s">
        <v>61</v>
      </c>
      <c r="Y14" s="162">
        <v>40897</v>
      </c>
      <c r="Z14" s="163"/>
    </row>
    <row r="15" spans="1:26" ht="11.25" customHeight="1">
      <c r="A15" s="93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3"/>
      <c r="U15" s="4"/>
      <c r="V15" s="4"/>
      <c r="W15" s="4"/>
      <c r="X15" s="4"/>
      <c r="Y15" s="4"/>
      <c r="Z15" s="4"/>
    </row>
    <row r="16" spans="1:26" ht="44.25" customHeight="1">
      <c r="A16" s="228" t="s">
        <v>117</v>
      </c>
      <c r="B16" s="273"/>
      <c r="C16" s="273"/>
      <c r="D16" s="273"/>
      <c r="E16" s="273"/>
      <c r="F16" s="273"/>
      <c r="G16" s="27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1"/>
    </row>
    <row r="17" spans="1:26" ht="12" customHeight="1">
      <c r="A17" s="93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3"/>
      <c r="U17" s="4"/>
      <c r="V17" s="4"/>
      <c r="W17" s="4"/>
      <c r="X17" s="4"/>
      <c r="Y17" s="4"/>
      <c r="Z17" s="4"/>
    </row>
    <row r="18" spans="1:26" ht="18.75" customHeight="1">
      <c r="A18" s="96"/>
      <c r="B18" s="178" t="s">
        <v>53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221" t="s">
        <v>52</v>
      </c>
      <c r="N18" s="221"/>
      <c r="O18" s="221"/>
      <c r="P18" s="221"/>
      <c r="Q18" s="221"/>
      <c r="R18" s="221"/>
      <c r="S18" s="221"/>
      <c r="T18" s="221"/>
      <c r="U18" s="178" t="s">
        <v>35</v>
      </c>
      <c r="V18" s="178"/>
      <c r="W18" s="178"/>
      <c r="X18" s="178" t="s">
        <v>51</v>
      </c>
      <c r="Y18" s="178"/>
      <c r="Z18" s="178"/>
    </row>
    <row r="19" spans="1:26" ht="18" customHeight="1">
      <c r="A19" s="96"/>
      <c r="B19" s="166" t="str">
        <f>G4</f>
        <v>Касаткина Наталья Юрьевна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 t="s">
        <v>36</v>
      </c>
      <c r="N19" s="166"/>
      <c r="O19" s="166" t="s">
        <v>142</v>
      </c>
      <c r="P19" s="166"/>
      <c r="Q19" s="166"/>
      <c r="R19" s="166" t="s">
        <v>37</v>
      </c>
      <c r="S19" s="166"/>
      <c r="T19" s="97">
        <v>123456</v>
      </c>
      <c r="U19" s="175">
        <v>31182</v>
      </c>
      <c r="V19" s="176"/>
      <c r="W19" s="176"/>
      <c r="X19" s="175">
        <v>39093</v>
      </c>
      <c r="Y19" s="176"/>
      <c r="Z19" s="176"/>
    </row>
    <row r="20" spans="1:26" ht="15.75" customHeight="1">
      <c r="A20" s="9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 t="s">
        <v>36</v>
      </c>
      <c r="N20" s="166"/>
      <c r="O20" s="166"/>
      <c r="P20" s="166"/>
      <c r="Q20" s="166"/>
      <c r="R20" s="166" t="s">
        <v>37</v>
      </c>
      <c r="S20" s="166"/>
      <c r="T20" s="97"/>
      <c r="U20" s="166"/>
      <c r="V20" s="166"/>
      <c r="W20" s="166"/>
      <c r="X20" s="166"/>
      <c r="Y20" s="166"/>
      <c r="Z20" s="166"/>
    </row>
    <row r="21" spans="1:27" ht="15" customHeight="1">
      <c r="A21" s="9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 t="s">
        <v>36</v>
      </c>
      <c r="N21" s="166"/>
      <c r="O21" s="166"/>
      <c r="P21" s="166"/>
      <c r="Q21" s="166"/>
      <c r="R21" s="166" t="s">
        <v>37</v>
      </c>
      <c r="S21" s="166"/>
      <c r="T21" s="97"/>
      <c r="U21" s="166"/>
      <c r="V21" s="166"/>
      <c r="W21" s="166"/>
      <c r="X21" s="166"/>
      <c r="Y21" s="166"/>
      <c r="Z21" s="166"/>
      <c r="AA21" s="98"/>
    </row>
    <row r="22" spans="1:26" ht="16.5" customHeight="1">
      <c r="A22" s="9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 t="s">
        <v>36</v>
      </c>
      <c r="N22" s="166"/>
      <c r="O22" s="166"/>
      <c r="P22" s="166"/>
      <c r="Q22" s="166"/>
      <c r="R22" s="166" t="s">
        <v>37</v>
      </c>
      <c r="S22" s="166"/>
      <c r="T22" s="97"/>
      <c r="U22" s="166"/>
      <c r="V22" s="166"/>
      <c r="W22" s="166"/>
      <c r="X22" s="166"/>
      <c r="Y22" s="166"/>
      <c r="Z22" s="166"/>
    </row>
    <row r="23" spans="1:31" ht="15.75">
      <c r="A23" s="9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 t="s">
        <v>36</v>
      </c>
      <c r="N23" s="166"/>
      <c r="O23" s="166"/>
      <c r="P23" s="166"/>
      <c r="Q23" s="166"/>
      <c r="R23" s="166" t="s">
        <v>37</v>
      </c>
      <c r="S23" s="166"/>
      <c r="T23" s="97"/>
      <c r="U23" s="166"/>
      <c r="V23" s="166"/>
      <c r="W23" s="166"/>
      <c r="X23" s="166"/>
      <c r="Y23" s="166"/>
      <c r="Z23" s="166"/>
      <c r="AA23" s="99"/>
      <c r="AB23" s="99"/>
      <c r="AC23" s="99"/>
      <c r="AD23" s="99"/>
      <c r="AE23" s="99"/>
    </row>
    <row r="24" spans="1:26" ht="15.75" customHeight="1">
      <c r="A24" s="100" t="s">
        <v>4</v>
      </c>
      <c r="B24" s="100"/>
      <c r="C24" s="100"/>
      <c r="D24" s="100"/>
      <c r="E24" s="100"/>
      <c r="F24" s="101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31" ht="15" customHeight="1">
      <c r="A25" s="228" t="s">
        <v>5</v>
      </c>
      <c r="B25" s="228"/>
      <c r="C25" s="228"/>
      <c r="D25" s="228"/>
      <c r="E25" s="228"/>
      <c r="F25" s="228"/>
      <c r="G25" s="248" t="s">
        <v>6</v>
      </c>
      <c r="H25" s="249"/>
      <c r="I25" s="250"/>
      <c r="J25" s="297" t="s">
        <v>170</v>
      </c>
      <c r="K25" s="298"/>
      <c r="L25" s="298"/>
      <c r="M25" s="298"/>
      <c r="N25" s="298"/>
      <c r="O25" s="298"/>
      <c r="P25" s="299" t="s">
        <v>174</v>
      </c>
      <c r="Q25" s="299"/>
      <c r="R25" s="299"/>
      <c r="S25" s="299"/>
      <c r="T25" s="300"/>
      <c r="U25" s="265" t="s">
        <v>7</v>
      </c>
      <c r="V25" s="266"/>
      <c r="W25" s="102">
        <v>2</v>
      </c>
      <c r="X25" s="102">
        <v>0</v>
      </c>
      <c r="Y25" s="102">
        <v>1</v>
      </c>
      <c r="Z25" s="102">
        <v>1</v>
      </c>
      <c r="AA25" s="99"/>
      <c r="AB25" s="99"/>
      <c r="AC25" s="99"/>
      <c r="AD25" s="99"/>
      <c r="AE25" s="99"/>
    </row>
    <row r="26" spans="1:26" ht="12.75" customHeight="1">
      <c r="A26" s="103"/>
      <c r="B26" s="103"/>
      <c r="C26" s="103"/>
      <c r="D26" s="103"/>
      <c r="E26" s="103"/>
      <c r="F26" s="10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5.75">
      <c r="A27" s="226" t="s">
        <v>8</v>
      </c>
      <c r="B27" s="227"/>
      <c r="C27" s="105">
        <v>1</v>
      </c>
      <c r="D27" s="105">
        <v>2</v>
      </c>
      <c r="E27" s="105">
        <v>3</v>
      </c>
      <c r="F27" s="105">
        <v>4</v>
      </c>
      <c r="G27" s="106">
        <v>5</v>
      </c>
      <c r="H27" s="106">
        <v>6</v>
      </c>
      <c r="I27" s="106">
        <v>7</v>
      </c>
      <c r="J27" s="106">
        <v>8</v>
      </c>
      <c r="K27" s="106">
        <v>9</v>
      </c>
      <c r="L27" s="106">
        <v>10</v>
      </c>
      <c r="M27" s="106">
        <v>11</v>
      </c>
      <c r="N27" s="106">
        <v>12</v>
      </c>
      <c r="O27" s="106">
        <v>13</v>
      </c>
      <c r="P27" s="106">
        <v>14</v>
      </c>
      <c r="Q27" s="106">
        <v>15</v>
      </c>
      <c r="R27" s="106">
        <v>16</v>
      </c>
      <c r="S27" s="106">
        <v>17</v>
      </c>
      <c r="T27" s="252" t="s">
        <v>9</v>
      </c>
      <c r="U27" s="215"/>
      <c r="V27" s="212"/>
      <c r="W27" s="212"/>
      <c r="X27" s="212"/>
      <c r="Y27" s="212"/>
      <c r="Z27" s="212"/>
    </row>
    <row r="28" spans="1:26" ht="13.5" customHeight="1">
      <c r="A28" s="103"/>
      <c r="B28" s="103"/>
      <c r="C28" s="103"/>
      <c r="D28" s="103"/>
      <c r="E28" s="103"/>
      <c r="F28" s="10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5.75">
      <c r="A29" s="215" t="s">
        <v>10</v>
      </c>
      <c r="B29" s="251"/>
      <c r="C29" s="108">
        <v>1</v>
      </c>
      <c r="D29" s="108">
        <v>2</v>
      </c>
      <c r="E29" s="108">
        <v>2</v>
      </c>
      <c r="F29" s="108">
        <v>3</v>
      </c>
      <c r="G29" s="106">
        <v>3</v>
      </c>
      <c r="H29" s="106">
        <v>5</v>
      </c>
      <c r="I29" s="106">
        <v>5</v>
      </c>
      <c r="J29" s="106"/>
      <c r="K29" s="106"/>
      <c r="L29" s="106">
        <v>10</v>
      </c>
      <c r="M29" s="106"/>
      <c r="N29" s="106"/>
      <c r="O29" s="106"/>
      <c r="P29" s="106"/>
      <c r="Q29" s="106"/>
      <c r="R29" s="106"/>
      <c r="S29" s="106"/>
      <c r="T29" s="252" t="s">
        <v>11</v>
      </c>
      <c r="U29" s="215"/>
      <c r="V29" s="212"/>
      <c r="W29" s="212"/>
      <c r="X29" s="212"/>
      <c r="Y29" s="212"/>
      <c r="Z29" s="212"/>
    </row>
    <row r="30" spans="1:26" ht="15" customHeight="1">
      <c r="A30" s="103"/>
      <c r="B30" s="103"/>
      <c r="C30" s="103"/>
      <c r="D30" s="103"/>
      <c r="E30" s="103"/>
      <c r="F30" s="10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3.5" customHeight="1">
      <c r="A31" s="109" t="s">
        <v>12</v>
      </c>
      <c r="B31" s="216" t="s">
        <v>143</v>
      </c>
      <c r="C31" s="216"/>
      <c r="D31" s="216"/>
      <c r="E31" s="216"/>
      <c r="F31" s="216"/>
      <c r="G31" s="216"/>
      <c r="H31" s="216"/>
      <c r="I31" s="215" t="s">
        <v>13</v>
      </c>
      <c r="J31" s="215"/>
      <c r="K31" s="216" t="s">
        <v>144</v>
      </c>
      <c r="L31" s="216"/>
      <c r="M31" s="216"/>
      <c r="N31" s="216"/>
      <c r="O31" s="216"/>
      <c r="P31" s="216"/>
      <c r="Q31" s="216"/>
      <c r="R31" s="216"/>
      <c r="S31" s="216"/>
      <c r="T31" s="107" t="s">
        <v>14</v>
      </c>
      <c r="U31" s="217"/>
      <c r="V31" s="217"/>
      <c r="W31" s="217"/>
      <c r="X31" s="217"/>
      <c r="Y31" s="217"/>
      <c r="Z31" s="217"/>
    </row>
    <row r="32" spans="1:26" ht="15">
      <c r="A32" s="110"/>
      <c r="B32" s="110"/>
      <c r="C32" s="110"/>
      <c r="D32" s="110"/>
      <c r="E32" s="110"/>
      <c r="F32" s="110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8" customHeight="1">
      <c r="A33" s="222" t="s">
        <v>47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</row>
    <row r="34" spans="1:26" ht="15" customHeight="1">
      <c r="A34" s="226" t="s">
        <v>15</v>
      </c>
      <c r="B34" s="227"/>
      <c r="C34" s="216" t="s">
        <v>59</v>
      </c>
      <c r="D34" s="216"/>
      <c r="E34" s="216"/>
      <c r="F34" s="111" t="s">
        <v>16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67" t="s">
        <v>17</v>
      </c>
      <c r="Q34" s="267"/>
      <c r="R34" s="267"/>
      <c r="S34" s="267"/>
      <c r="T34" s="216" t="s">
        <v>145</v>
      </c>
      <c r="U34" s="216"/>
      <c r="V34" s="216"/>
      <c r="W34" s="216"/>
      <c r="X34" s="216"/>
      <c r="Y34" s="216"/>
      <c r="Z34" s="216"/>
    </row>
    <row r="35" spans="1:26" ht="15" customHeight="1">
      <c r="A35" s="112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74"/>
      <c r="V35" s="74"/>
      <c r="W35" s="74"/>
      <c r="X35" s="74"/>
      <c r="Y35" s="74"/>
      <c r="Z35" s="74"/>
    </row>
    <row r="36" spans="1:26" ht="15" customHeight="1">
      <c r="A36" s="182" t="s">
        <v>54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163"/>
      <c r="M36" s="221" t="s">
        <v>56</v>
      </c>
      <c r="N36" s="221"/>
      <c r="O36" s="221"/>
      <c r="P36" s="221"/>
      <c r="Q36" s="221"/>
      <c r="R36" s="221"/>
      <c r="S36" s="221"/>
      <c r="T36" s="221"/>
      <c r="U36" s="178" t="s">
        <v>73</v>
      </c>
      <c r="V36" s="178"/>
      <c r="W36" s="178"/>
      <c r="X36" s="182" t="s">
        <v>55</v>
      </c>
      <c r="Y36" s="183"/>
      <c r="Z36" s="184"/>
    </row>
    <row r="37" spans="1:26" ht="15" customHeight="1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1"/>
      <c r="X37" s="166" t="s">
        <v>146</v>
      </c>
      <c r="Y37" s="166"/>
      <c r="Z37" s="166"/>
    </row>
    <row r="38" spans="1:26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1"/>
      <c r="X38" s="166" t="s">
        <v>58</v>
      </c>
      <c r="Y38" s="166"/>
      <c r="Z38" s="166"/>
    </row>
    <row r="39" spans="1:26" ht="15.7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1"/>
      <c r="X39" s="166" t="s">
        <v>58</v>
      </c>
      <c r="Y39" s="166"/>
      <c r="Z39" s="166"/>
    </row>
    <row r="40" spans="1:26" ht="15.75" customHeight="1">
      <c r="A40" s="9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customHeight="1">
      <c r="A41" s="218" t="s">
        <v>48</v>
      </c>
      <c r="B41" s="218"/>
      <c r="C41" s="218"/>
      <c r="D41" s="218"/>
      <c r="E41" s="218"/>
      <c r="F41" s="218"/>
      <c r="G41" s="218"/>
      <c r="H41" s="218"/>
      <c r="I41" s="218"/>
      <c r="J41" s="219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43" s="83" customFormat="1" ht="25.5" customHeight="1">
      <c r="A42" s="185" t="s">
        <v>57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G42" s="114"/>
      <c r="AI42" s="114"/>
      <c r="AW42" s="114"/>
      <c r="AY42" s="114"/>
      <c r="BM42" s="114"/>
      <c r="BO42" s="114"/>
      <c r="CC42" s="114"/>
      <c r="CE42" s="114"/>
      <c r="CS42" s="114"/>
      <c r="CU42" s="114"/>
      <c r="DI42" s="114"/>
      <c r="DK42" s="114"/>
      <c r="DY42" s="114"/>
      <c r="EA42" s="114"/>
      <c r="EO42" s="114"/>
      <c r="EQ42" s="114"/>
      <c r="FE42" s="114"/>
      <c r="FG42" s="114"/>
      <c r="FU42" s="114"/>
      <c r="FW42" s="114"/>
      <c r="GK42" s="114"/>
      <c r="GM42" s="114"/>
      <c r="HA42" s="114"/>
      <c r="HC42" s="114"/>
      <c r="HQ42" s="114"/>
      <c r="HS42" s="114"/>
      <c r="IG42" s="114"/>
      <c r="II42" s="114"/>
    </row>
    <row r="43" spans="1:256" s="83" customFormat="1" ht="25.5" customHeight="1">
      <c r="A43" s="259" t="s">
        <v>38</v>
      </c>
      <c r="B43" s="260"/>
      <c r="C43" s="260"/>
      <c r="D43" s="260"/>
      <c r="E43" s="256" t="s">
        <v>74</v>
      </c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 t="s">
        <v>68</v>
      </c>
      <c r="S43" s="257"/>
      <c r="T43" s="257"/>
      <c r="U43" s="257"/>
      <c r="V43" s="257"/>
      <c r="W43" s="257"/>
      <c r="X43" s="257"/>
      <c r="Y43" s="257"/>
      <c r="Z43" s="258"/>
      <c r="AA43" s="115"/>
      <c r="AB43" s="115"/>
      <c r="AC43" s="115"/>
      <c r="AD43" s="115"/>
      <c r="AE43" s="115"/>
      <c r="AF43" s="115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  <c r="HF43" s="177"/>
      <c r="HG43" s="177"/>
      <c r="HH43" s="177"/>
      <c r="HI43" s="177"/>
      <c r="HJ43" s="177"/>
      <c r="HK43" s="177"/>
      <c r="HL43" s="177"/>
      <c r="HM43" s="177"/>
      <c r="HN43" s="177"/>
      <c r="HO43" s="177"/>
      <c r="HP43" s="177"/>
      <c r="HQ43" s="177"/>
      <c r="HR43" s="177"/>
      <c r="HS43" s="177"/>
      <c r="HT43" s="177"/>
      <c r="HU43" s="177"/>
      <c r="HV43" s="177"/>
      <c r="HW43" s="177"/>
      <c r="HX43" s="177"/>
      <c r="HY43" s="177"/>
      <c r="HZ43" s="177"/>
      <c r="IA43" s="177"/>
      <c r="IB43" s="177"/>
      <c r="IC43" s="177"/>
      <c r="ID43" s="177"/>
      <c r="IE43" s="177"/>
      <c r="IF43" s="177"/>
      <c r="IG43" s="177"/>
      <c r="IH43" s="177"/>
      <c r="II43" s="177"/>
      <c r="IJ43" s="177"/>
      <c r="IK43" s="177"/>
      <c r="IL43" s="177"/>
      <c r="IM43" s="177"/>
      <c r="IN43" s="177"/>
      <c r="IO43" s="177"/>
      <c r="IP43" s="177"/>
      <c r="IQ43" s="177"/>
      <c r="IR43" s="177"/>
      <c r="IS43" s="177"/>
      <c r="IT43" s="177"/>
      <c r="IU43" s="177"/>
      <c r="IV43" s="177"/>
    </row>
    <row r="44" spans="1:256" s="83" customFormat="1" ht="25.5" customHeight="1">
      <c r="A44" s="263" t="s">
        <v>39</v>
      </c>
      <c r="B44" s="264"/>
      <c r="C44" s="264"/>
      <c r="D44" s="264"/>
      <c r="E44" s="256" t="s">
        <v>70</v>
      </c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8"/>
      <c r="AA44" s="115"/>
      <c r="AB44" s="115"/>
      <c r="AC44" s="115"/>
      <c r="AD44" s="115"/>
      <c r="AE44" s="115"/>
      <c r="AF44" s="115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7"/>
      <c r="GH44" s="177"/>
      <c r="GI44" s="177"/>
      <c r="GJ44" s="177"/>
      <c r="GK44" s="177"/>
      <c r="GL44" s="177"/>
      <c r="GM44" s="177"/>
      <c r="GN44" s="177"/>
      <c r="GO44" s="177"/>
      <c r="GP44" s="177"/>
      <c r="GQ44" s="177"/>
      <c r="GR44" s="177"/>
      <c r="GS44" s="177"/>
      <c r="GT44" s="177"/>
      <c r="GU44" s="177"/>
      <c r="GV44" s="177"/>
      <c r="GW44" s="177"/>
      <c r="GX44" s="177"/>
      <c r="GY44" s="177"/>
      <c r="GZ44" s="177"/>
      <c r="HA44" s="177"/>
      <c r="HB44" s="177"/>
      <c r="HC44" s="177"/>
      <c r="HD44" s="177"/>
      <c r="HE44" s="177"/>
      <c r="HF44" s="177"/>
      <c r="HG44" s="177"/>
      <c r="HH44" s="177"/>
      <c r="HI44" s="177"/>
      <c r="HJ44" s="177"/>
      <c r="HK44" s="177"/>
      <c r="HL44" s="177"/>
      <c r="HM44" s="177"/>
      <c r="HN44" s="177"/>
      <c r="HO44" s="177"/>
      <c r="HP44" s="177"/>
      <c r="HQ44" s="177"/>
      <c r="HR44" s="177"/>
      <c r="HS44" s="177"/>
      <c r="HT44" s="177"/>
      <c r="HU44" s="177"/>
      <c r="HV44" s="177"/>
      <c r="HW44" s="177"/>
      <c r="HX44" s="177"/>
      <c r="HY44" s="177"/>
      <c r="HZ44" s="177"/>
      <c r="IA44" s="177"/>
      <c r="IB44" s="177"/>
      <c r="IC44" s="177"/>
      <c r="ID44" s="177"/>
      <c r="IE44" s="177"/>
      <c r="IF44" s="177"/>
      <c r="IG44" s="177"/>
      <c r="IH44" s="177"/>
      <c r="II44" s="177"/>
      <c r="IJ44" s="177"/>
      <c r="IK44" s="177"/>
      <c r="IL44" s="177"/>
      <c r="IM44" s="177"/>
      <c r="IN44" s="177"/>
      <c r="IO44" s="177"/>
      <c r="IP44" s="177"/>
      <c r="IQ44" s="177"/>
      <c r="IR44" s="177"/>
      <c r="IS44" s="177"/>
      <c r="IT44" s="177"/>
      <c r="IU44" s="177"/>
      <c r="IV44" s="177"/>
    </row>
    <row r="45" spans="1:26" ht="15" customHeight="1">
      <c r="A45" s="116" t="s">
        <v>18</v>
      </c>
      <c r="B45" s="116"/>
      <c r="C45" s="116"/>
      <c r="D45" s="116"/>
      <c r="E45" s="116"/>
      <c r="F45" s="11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24" customHeight="1">
      <c r="A46" s="261" t="s">
        <v>19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1" t="s">
        <v>20</v>
      </c>
      <c r="M46" s="281"/>
      <c r="N46" s="281"/>
      <c r="O46" s="159" t="s">
        <v>76</v>
      </c>
      <c r="P46" s="159"/>
      <c r="Q46" s="191" t="s">
        <v>149</v>
      </c>
      <c r="R46" s="192"/>
      <c r="S46" s="193"/>
      <c r="T46" s="261" t="s">
        <v>21</v>
      </c>
      <c r="U46" s="272"/>
      <c r="V46" s="261" t="s">
        <v>22</v>
      </c>
      <c r="W46" s="281"/>
      <c r="X46" s="281"/>
      <c r="Y46" s="281"/>
      <c r="Z46" s="282"/>
    </row>
    <row r="47" spans="1:26" ht="17.25" customHeight="1">
      <c r="A47" s="275" t="s">
        <v>23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84" t="s">
        <v>24</v>
      </c>
      <c r="M47" s="285"/>
      <c r="N47" s="285"/>
      <c r="O47" s="160">
        <f>РАСЧЕТ!F11</f>
        <v>30.5406</v>
      </c>
      <c r="P47" s="160"/>
      <c r="Q47" s="194">
        <v>500000</v>
      </c>
      <c r="R47" s="195"/>
      <c r="S47" s="196"/>
      <c r="T47" s="270">
        <f>РАСЧЕТ!F10</f>
        <v>100000</v>
      </c>
      <c r="U47" s="271"/>
      <c r="V47" s="283">
        <f>РАСЧЕТ!F12</f>
        <v>30540.6</v>
      </c>
      <c r="W47" s="283"/>
      <c r="X47" s="283"/>
      <c r="Y47" s="283"/>
      <c r="Z47" s="283"/>
    </row>
    <row r="48" spans="1:26" ht="22.5" customHeight="1">
      <c r="A48" s="275" t="s">
        <v>82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155"/>
      <c r="M48" s="156"/>
      <c r="N48" s="156"/>
      <c r="O48" s="161"/>
      <c r="P48" s="161"/>
      <c r="Q48" s="197"/>
      <c r="R48" s="198"/>
      <c r="S48" s="199"/>
      <c r="T48" s="268"/>
      <c r="U48" s="272"/>
      <c r="V48" s="268"/>
      <c r="W48" s="278"/>
      <c r="X48" s="278"/>
      <c r="Y48" s="278"/>
      <c r="Z48" s="269"/>
    </row>
    <row r="49" spans="1:26" ht="21.75" customHeight="1">
      <c r="A49" s="277" t="s">
        <v>25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157"/>
      <c r="M49" s="158"/>
      <c r="N49" s="158"/>
      <c r="O49" s="161"/>
      <c r="P49" s="161"/>
      <c r="Q49" s="200"/>
      <c r="R49" s="201"/>
      <c r="S49" s="202"/>
      <c r="T49" s="268"/>
      <c r="U49" s="269"/>
      <c r="V49" s="279"/>
      <c r="W49" s="279"/>
      <c r="X49" s="279"/>
      <c r="Y49" s="279"/>
      <c r="Z49" s="279"/>
    </row>
    <row r="50" spans="1:26" ht="12.75" customHeight="1">
      <c r="A50" s="117"/>
      <c r="B50" s="117"/>
      <c r="C50" s="117"/>
      <c r="D50" s="117"/>
      <c r="E50" s="117"/>
      <c r="F50" s="117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186" t="s">
        <v>26</v>
      </c>
      <c r="U51" s="186"/>
      <c r="V51" s="187">
        <f>V47+V48+V49</f>
        <v>30540.6</v>
      </c>
      <c r="W51" s="187"/>
      <c r="X51" s="187"/>
      <c r="Y51" s="187"/>
      <c r="Z51" s="187"/>
    </row>
    <row r="52" spans="1:26" ht="1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18"/>
      <c r="U52" s="118"/>
      <c r="V52" s="89"/>
      <c r="W52" s="89"/>
      <c r="X52" s="89"/>
      <c r="Y52" s="89"/>
      <c r="Z52" s="89"/>
    </row>
    <row r="53" spans="1:26" ht="12" customHeight="1">
      <c r="A53" s="280" t="s">
        <v>60</v>
      </c>
      <c r="B53" s="280"/>
      <c r="C53" s="280"/>
      <c r="D53" s="280"/>
      <c r="E53" s="280"/>
      <c r="F53" s="280"/>
      <c r="G53" s="301" t="s">
        <v>87</v>
      </c>
      <c r="H53" s="301"/>
      <c r="I53" s="301"/>
      <c r="J53" s="301"/>
      <c r="K53" s="301"/>
      <c r="L53" s="303"/>
      <c r="M53" s="304"/>
      <c r="N53" s="301" t="s">
        <v>79</v>
      </c>
      <c r="O53" s="302"/>
      <c r="P53" s="302"/>
      <c r="Q53" s="302"/>
      <c r="R53" s="302"/>
      <c r="S53" s="302"/>
      <c r="T53" s="121" t="s">
        <v>138</v>
      </c>
      <c r="U53" s="74"/>
      <c r="V53" s="74"/>
      <c r="W53" s="74"/>
      <c r="X53" s="74"/>
      <c r="Y53" s="74"/>
      <c r="Z53" s="74"/>
    </row>
    <row r="54" spans="1:26" ht="12" customHeight="1">
      <c r="A54" s="119"/>
      <c r="B54" s="119"/>
      <c r="C54" s="119"/>
      <c r="D54" s="119"/>
      <c r="E54" s="119"/>
      <c r="F54" s="119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74"/>
      <c r="T54" s="74"/>
      <c r="U54" s="74"/>
      <c r="V54" s="74"/>
      <c r="W54" s="74"/>
      <c r="X54" s="74"/>
      <c r="Y54" s="74"/>
      <c r="Z54" s="74"/>
    </row>
    <row r="55" spans="1:26" ht="12" customHeight="1">
      <c r="A55" s="119"/>
      <c r="B55" s="119"/>
      <c r="C55" s="119"/>
      <c r="D55" s="119"/>
      <c r="E55" s="119"/>
      <c r="F55" s="119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74"/>
      <c r="T55" s="74"/>
      <c r="U55" s="74"/>
      <c r="V55" s="74"/>
      <c r="W55" s="74"/>
      <c r="X55" s="74"/>
      <c r="Y55" s="74"/>
      <c r="Z55" s="74"/>
    </row>
    <row r="56" spans="1:26" ht="12" customHeight="1">
      <c r="A56" s="190" t="s">
        <v>83</v>
      </c>
      <c r="B56" s="190"/>
      <c r="C56" s="190"/>
      <c r="D56" s="190"/>
      <c r="E56" s="166"/>
      <c r="F56" s="185"/>
      <c r="G56" s="185"/>
      <c r="H56" s="185"/>
      <c r="I56" s="185"/>
      <c r="J56" s="185"/>
      <c r="K56" s="185"/>
      <c r="L56" s="213">
        <v>5000</v>
      </c>
      <c r="M56" s="214"/>
      <c r="N56" s="214"/>
      <c r="O56" s="214"/>
      <c r="P56" s="214"/>
      <c r="Q56" s="214"/>
      <c r="R56" s="214"/>
      <c r="S56" s="214"/>
      <c r="T56" s="188" t="s">
        <v>81</v>
      </c>
      <c r="U56" s="188"/>
      <c r="V56" s="189">
        <v>40704</v>
      </c>
      <c r="W56" s="188"/>
      <c r="X56" s="188"/>
      <c r="Y56" s="188"/>
      <c r="Z56" s="188"/>
    </row>
    <row r="57" spans="1:26" ht="12" customHeight="1">
      <c r="A57" s="190" t="s">
        <v>84</v>
      </c>
      <c r="B57" s="190"/>
      <c r="C57" s="190"/>
      <c r="D57" s="190"/>
      <c r="E57" s="166"/>
      <c r="F57" s="185"/>
      <c r="G57" s="185"/>
      <c r="H57" s="185"/>
      <c r="I57" s="185"/>
      <c r="J57" s="185"/>
      <c r="K57" s="185"/>
      <c r="L57" s="213">
        <v>5000</v>
      </c>
      <c r="M57" s="214"/>
      <c r="N57" s="214"/>
      <c r="O57" s="214"/>
      <c r="P57" s="214"/>
      <c r="Q57" s="214"/>
      <c r="R57" s="214"/>
      <c r="S57" s="214"/>
      <c r="T57" s="188" t="s">
        <v>81</v>
      </c>
      <c r="U57" s="188"/>
      <c r="V57" s="189">
        <v>40765</v>
      </c>
      <c r="W57" s="188"/>
      <c r="X57" s="188"/>
      <c r="Y57" s="188"/>
      <c r="Z57" s="188"/>
    </row>
    <row r="58" spans="1:26" ht="12" customHeight="1">
      <c r="A58" s="190" t="s">
        <v>85</v>
      </c>
      <c r="B58" s="190"/>
      <c r="C58" s="190"/>
      <c r="D58" s="190"/>
      <c r="E58" s="166"/>
      <c r="F58" s="185"/>
      <c r="G58" s="185"/>
      <c r="H58" s="185"/>
      <c r="I58" s="185"/>
      <c r="J58" s="185"/>
      <c r="K58" s="185"/>
      <c r="L58" s="213">
        <v>9303.55</v>
      </c>
      <c r="M58" s="214"/>
      <c r="N58" s="214"/>
      <c r="O58" s="214"/>
      <c r="P58" s="214"/>
      <c r="Q58" s="214"/>
      <c r="R58" s="214"/>
      <c r="S58" s="214"/>
      <c r="T58" s="188" t="s">
        <v>81</v>
      </c>
      <c r="U58" s="188"/>
      <c r="V58" s="189">
        <v>40826</v>
      </c>
      <c r="W58" s="188"/>
      <c r="X58" s="188"/>
      <c r="Y58" s="188"/>
      <c r="Z58" s="188"/>
    </row>
    <row r="59" spans="1:26" ht="12" customHeight="1">
      <c r="A59" s="190" t="s">
        <v>86</v>
      </c>
      <c r="B59" s="190"/>
      <c r="C59" s="190"/>
      <c r="D59" s="190"/>
      <c r="E59" s="166"/>
      <c r="F59" s="185"/>
      <c r="G59" s="185"/>
      <c r="H59" s="185"/>
      <c r="I59" s="185"/>
      <c r="J59" s="185"/>
      <c r="K59" s="185"/>
      <c r="L59" s="213"/>
      <c r="M59" s="214"/>
      <c r="N59" s="214"/>
      <c r="O59" s="214"/>
      <c r="P59" s="214"/>
      <c r="Q59" s="214"/>
      <c r="R59" s="214"/>
      <c r="S59" s="214"/>
      <c r="T59" s="188" t="s">
        <v>81</v>
      </c>
      <c r="U59" s="188"/>
      <c r="V59" s="188"/>
      <c r="W59" s="188"/>
      <c r="X59" s="188"/>
      <c r="Y59" s="188"/>
      <c r="Z59" s="188"/>
    </row>
    <row r="60" spans="1:26" ht="12" customHeight="1">
      <c r="A60" s="122"/>
      <c r="B60" s="122"/>
      <c r="C60" s="122"/>
      <c r="D60" s="122"/>
      <c r="E60" s="4"/>
      <c r="F60" s="82"/>
      <c r="G60" s="82"/>
      <c r="H60" s="82"/>
      <c r="I60" s="82"/>
      <c r="J60" s="82"/>
      <c r="K60" s="82"/>
      <c r="L60" s="120"/>
      <c r="M60" s="82"/>
      <c r="N60" s="82"/>
      <c r="O60" s="82"/>
      <c r="P60" s="82"/>
      <c r="Q60" s="82"/>
      <c r="R60" s="82"/>
      <c r="S60" s="82"/>
      <c r="T60" s="92"/>
      <c r="U60" s="92"/>
      <c r="V60" s="92"/>
      <c r="W60" s="92"/>
      <c r="X60" s="92"/>
      <c r="Y60" s="92"/>
      <c r="Z60" s="92"/>
    </row>
    <row r="61" spans="1:26" ht="12" customHeight="1">
      <c r="A61" s="119"/>
      <c r="B61" s="119"/>
      <c r="C61" s="119"/>
      <c r="D61" s="119"/>
      <c r="E61" s="119"/>
      <c r="F61" s="119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74"/>
      <c r="T61" s="74"/>
      <c r="U61" s="74"/>
      <c r="V61" s="74"/>
      <c r="W61" s="74"/>
      <c r="X61" s="74"/>
      <c r="Y61" s="74"/>
      <c r="Z61" s="74"/>
    </row>
    <row r="62" spans="1:26" ht="19.5" customHeight="1">
      <c r="A62" s="207" t="s">
        <v>27</v>
      </c>
      <c r="B62" s="207"/>
      <c r="C62" s="207"/>
      <c r="D62" s="207"/>
      <c r="E62" s="207"/>
      <c r="F62" s="207"/>
      <c r="G62" s="123" t="s">
        <v>28</v>
      </c>
      <c r="H62" s="208" t="s">
        <v>40</v>
      </c>
      <c r="I62" s="209"/>
      <c r="J62" s="209"/>
      <c r="K62" s="209"/>
      <c r="L62" s="210">
        <f>U2</f>
        <v>40732</v>
      </c>
      <c r="M62" s="210"/>
      <c r="N62" s="210"/>
      <c r="O62" s="210"/>
      <c r="P62" s="209"/>
      <c r="Q62" s="211"/>
      <c r="R62" s="123" t="s">
        <v>29</v>
      </c>
      <c r="S62" s="208" t="s">
        <v>41</v>
      </c>
      <c r="T62" s="209"/>
      <c r="U62" s="210">
        <f>L62+365</f>
        <v>41097</v>
      </c>
      <c r="V62" s="210"/>
      <c r="W62" s="210"/>
      <c r="X62" s="210"/>
      <c r="Y62" s="209"/>
      <c r="Z62" s="211"/>
    </row>
    <row r="63" spans="1:26" ht="15" customHeight="1">
      <c r="A63" s="116"/>
      <c r="B63" s="116"/>
      <c r="C63" s="116"/>
      <c r="D63" s="116"/>
      <c r="E63" s="116"/>
      <c r="F63" s="116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23.25" customHeight="1">
      <c r="A64" s="292" t="s">
        <v>30</v>
      </c>
      <c r="B64" s="293"/>
      <c r="C64" s="293"/>
      <c r="D64" s="293"/>
      <c r="E64" s="294"/>
      <c r="F64" s="295" t="s">
        <v>42</v>
      </c>
      <c r="G64" s="296"/>
      <c r="H64" s="296"/>
      <c r="I64" s="296"/>
      <c r="J64" s="296"/>
      <c r="K64" s="296"/>
      <c r="L64" s="296"/>
      <c r="M64" s="296"/>
      <c r="N64" s="296"/>
      <c r="O64" s="296"/>
      <c r="P64" s="203">
        <f>T47/Q47*100</f>
        <v>20</v>
      </c>
      <c r="Q64" s="203"/>
      <c r="R64" s="124" t="s">
        <v>44</v>
      </c>
      <c r="S64" s="204" t="s">
        <v>43</v>
      </c>
      <c r="T64" s="204"/>
      <c r="U64" s="204"/>
      <c r="V64" s="204"/>
      <c r="W64" s="204"/>
      <c r="X64" s="204"/>
      <c r="Y64" s="204"/>
      <c r="Z64" s="205"/>
    </row>
    <row r="65" spans="1:27" ht="15.75" customHeight="1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83"/>
    </row>
    <row r="66" spans="1:26" ht="15.75">
      <c r="A66" s="290" t="s">
        <v>45</v>
      </c>
      <c r="B66" s="290"/>
      <c r="C66" s="290"/>
      <c r="D66" s="290"/>
      <c r="E66" s="291"/>
      <c r="F66" s="305" t="s">
        <v>126</v>
      </c>
      <c r="G66" s="305"/>
      <c r="H66" s="305"/>
      <c r="I66" s="305"/>
      <c r="J66" s="305"/>
      <c r="K66" s="305"/>
      <c r="L66" s="125"/>
      <c r="M66" s="306" t="s">
        <v>77</v>
      </c>
      <c r="N66" s="307"/>
      <c r="O66" s="185">
        <v>1235968</v>
      </c>
      <c r="P66" s="185"/>
      <c r="Q66" s="185"/>
      <c r="R66" s="185"/>
      <c r="S66" s="82"/>
      <c r="T66" s="127" t="s">
        <v>80</v>
      </c>
      <c r="U66" s="185">
        <v>13259123</v>
      </c>
      <c r="V66" s="185"/>
      <c r="W66" s="185"/>
      <c r="X66" s="185"/>
      <c r="Y66" s="185"/>
      <c r="Z66" s="185"/>
    </row>
    <row r="67" spans="1:26" ht="15.75">
      <c r="A67" s="128"/>
      <c r="B67" s="128"/>
      <c r="C67" s="128"/>
      <c r="D67" s="128"/>
      <c r="E67" s="129"/>
      <c r="F67" s="125"/>
      <c r="G67" s="125"/>
      <c r="H67" s="125"/>
      <c r="I67" s="125"/>
      <c r="J67" s="126" t="s">
        <v>115</v>
      </c>
      <c r="K67" s="126" t="s">
        <v>114</v>
      </c>
      <c r="L67" s="125"/>
      <c r="M67" s="126"/>
      <c r="N67" s="130"/>
      <c r="O67" s="82"/>
      <c r="P67" s="82"/>
      <c r="Q67" s="82"/>
      <c r="R67" s="82"/>
      <c r="S67" s="82"/>
      <c r="T67" s="127"/>
      <c r="U67" s="131"/>
      <c r="V67" s="131"/>
      <c r="W67" s="131"/>
      <c r="X67" s="131"/>
      <c r="Y67" s="131"/>
      <c r="Z67" s="131"/>
    </row>
    <row r="68" spans="1:26" ht="15.75">
      <c r="A68" s="286" t="s">
        <v>116</v>
      </c>
      <c r="B68" s="287"/>
      <c r="C68" s="287"/>
      <c r="D68" s="287"/>
      <c r="E68" s="287"/>
      <c r="F68" s="287"/>
      <c r="G68" s="287"/>
      <c r="H68" s="287"/>
      <c r="I68" s="287"/>
      <c r="J68" s="288"/>
      <c r="K68" s="289"/>
      <c r="L68" s="125"/>
      <c r="M68" s="126"/>
      <c r="N68" s="132"/>
      <c r="O68" s="82"/>
      <c r="P68" s="82"/>
      <c r="Q68" s="82"/>
      <c r="R68" s="82"/>
      <c r="S68" s="82"/>
      <c r="T68" s="127" t="s">
        <v>78</v>
      </c>
      <c r="U68" s="185"/>
      <c r="V68" s="185"/>
      <c r="W68" s="185"/>
      <c r="X68" s="185"/>
      <c r="Y68" s="185"/>
      <c r="Z68" s="185"/>
    </row>
    <row r="69" spans="1:26" ht="14.25" customHeight="1">
      <c r="A69" s="133"/>
      <c r="B69" s="133"/>
      <c r="C69" s="133"/>
      <c r="D69" s="133"/>
      <c r="E69" s="133"/>
      <c r="F69" s="13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172"/>
      <c r="V69" s="172"/>
      <c r="W69" s="172"/>
      <c r="X69" s="172"/>
      <c r="Y69" s="172"/>
      <c r="Z69" s="172"/>
    </row>
    <row r="70" ht="6.75" customHeight="1"/>
    <row r="71" spans="1:26" ht="15.75">
      <c r="A71" s="134" t="s">
        <v>64</v>
      </c>
      <c r="H71" s="255"/>
      <c r="I71" s="255"/>
      <c r="J71" s="255"/>
      <c r="K71" s="255"/>
      <c r="L71" s="255"/>
      <c r="M71" s="255"/>
      <c r="N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</row>
    <row r="72" spans="8:26" ht="15">
      <c r="H72" s="254" t="s">
        <v>153</v>
      </c>
      <c r="I72" s="254"/>
      <c r="J72" s="254"/>
      <c r="K72" s="254"/>
      <c r="L72" s="254"/>
      <c r="M72" s="254"/>
      <c r="N72" s="254"/>
      <c r="P72" s="255" t="s">
        <v>66</v>
      </c>
      <c r="Q72" s="255"/>
      <c r="R72" s="255"/>
      <c r="S72" s="255"/>
      <c r="T72" s="255"/>
      <c r="U72" s="255"/>
      <c r="V72" s="255"/>
      <c r="W72" s="255"/>
      <c r="X72" s="255"/>
      <c r="Y72" s="255"/>
      <c r="Z72" s="255"/>
    </row>
  </sheetData>
  <sheetProtection/>
  <mergeCells count="228">
    <mergeCell ref="U69:Z69"/>
    <mergeCell ref="U68:Z68"/>
    <mergeCell ref="G53:K53"/>
    <mergeCell ref="N53:S53"/>
    <mergeCell ref="L53:M53"/>
    <mergeCell ref="F66:K66"/>
    <mergeCell ref="M66:N66"/>
    <mergeCell ref="O66:R66"/>
    <mergeCell ref="V58:Z58"/>
    <mergeCell ref="A59:K59"/>
    <mergeCell ref="L59:S59"/>
    <mergeCell ref="T59:U59"/>
    <mergeCell ref="V59:Z59"/>
    <mergeCell ref="A68:I68"/>
    <mergeCell ref="J68:K68"/>
    <mergeCell ref="A66:E66"/>
    <mergeCell ref="A64:E64"/>
    <mergeCell ref="F64:O64"/>
    <mergeCell ref="V48:Z48"/>
    <mergeCell ref="V49:Z49"/>
    <mergeCell ref="A53:F53"/>
    <mergeCell ref="L57:S57"/>
    <mergeCell ref="A56:K56"/>
    <mergeCell ref="T46:U46"/>
    <mergeCell ref="V46:Z46"/>
    <mergeCell ref="V47:Z47"/>
    <mergeCell ref="L46:N46"/>
    <mergeCell ref="L47:N47"/>
    <mergeCell ref="L56:S56"/>
    <mergeCell ref="T49:U49"/>
    <mergeCell ref="T47:U47"/>
    <mergeCell ref="T56:U56"/>
    <mergeCell ref="T48:U48"/>
    <mergeCell ref="A16:F16"/>
    <mergeCell ref="G16:Z16"/>
    <mergeCell ref="A48:K48"/>
    <mergeCell ref="A47:K47"/>
    <mergeCell ref="A49:K49"/>
    <mergeCell ref="A46:K46"/>
    <mergeCell ref="A44:D44"/>
    <mergeCell ref="U25:V25"/>
    <mergeCell ref="V27:Z27"/>
    <mergeCell ref="T34:Z34"/>
    <mergeCell ref="P71:Z71"/>
    <mergeCell ref="P34:S34"/>
    <mergeCell ref="P62:Q62"/>
    <mergeCell ref="L62:O62"/>
    <mergeCell ref="A25:F25"/>
    <mergeCell ref="H72:N72"/>
    <mergeCell ref="P72:Z72"/>
    <mergeCell ref="H71:N71"/>
    <mergeCell ref="E43:Q43"/>
    <mergeCell ref="R43:Z43"/>
    <mergeCell ref="E44:Q44"/>
    <mergeCell ref="R44:Z44"/>
    <mergeCell ref="V56:Z56"/>
    <mergeCell ref="A57:K57"/>
    <mergeCell ref="A43:D43"/>
    <mergeCell ref="EO44:EP44"/>
    <mergeCell ref="G2:T2"/>
    <mergeCell ref="HC44:HP44"/>
    <mergeCell ref="HQ44:HR44"/>
    <mergeCell ref="HS44:IF44"/>
    <mergeCell ref="HA44:HB44"/>
    <mergeCell ref="DK44:DX44"/>
    <mergeCell ref="DY44:DZ44"/>
    <mergeCell ref="EA44:EN44"/>
    <mergeCell ref="FG44:FT44"/>
    <mergeCell ref="HS43:IF43"/>
    <mergeCell ref="IG43:IH43"/>
    <mergeCell ref="FW44:GJ44"/>
    <mergeCell ref="GK44:GL44"/>
    <mergeCell ref="EQ44:FD44"/>
    <mergeCell ref="FE44:FF44"/>
    <mergeCell ref="FE43:FF43"/>
    <mergeCell ref="FU44:FV44"/>
    <mergeCell ref="EQ43:FD43"/>
    <mergeCell ref="CE43:CR43"/>
    <mergeCell ref="DI44:DJ44"/>
    <mergeCell ref="IG44:IH44"/>
    <mergeCell ref="II44:IV44"/>
    <mergeCell ref="GM44:GZ44"/>
    <mergeCell ref="EA43:EN43"/>
    <mergeCell ref="EO43:EP43"/>
    <mergeCell ref="HC43:HP43"/>
    <mergeCell ref="HQ43:HR43"/>
    <mergeCell ref="CC43:CD43"/>
    <mergeCell ref="BO44:CB44"/>
    <mergeCell ref="CC44:CD44"/>
    <mergeCell ref="CE44:CR44"/>
    <mergeCell ref="CS44:CT44"/>
    <mergeCell ref="CU44:DH44"/>
    <mergeCell ref="II43:IV43"/>
    <mergeCell ref="AG44:AH44"/>
    <mergeCell ref="FG43:FT43"/>
    <mergeCell ref="FU43:FV43"/>
    <mergeCell ref="FW43:GJ43"/>
    <mergeCell ref="GK43:GL43"/>
    <mergeCell ref="GM43:GZ43"/>
    <mergeCell ref="DK43:DX43"/>
    <mergeCell ref="DY43:DZ43"/>
    <mergeCell ref="HA43:HB43"/>
    <mergeCell ref="CU43:DH43"/>
    <mergeCell ref="DI43:DJ43"/>
    <mergeCell ref="V29:Z29"/>
    <mergeCell ref="CS43:CT43"/>
    <mergeCell ref="AG43:AH43"/>
    <mergeCell ref="BM43:BN43"/>
    <mergeCell ref="AY43:BL43"/>
    <mergeCell ref="X37:Z37"/>
    <mergeCell ref="AI43:AV43"/>
    <mergeCell ref="BO43:CB43"/>
    <mergeCell ref="G25:I25"/>
    <mergeCell ref="A29:B29"/>
    <mergeCell ref="T29:U29"/>
    <mergeCell ref="B31:H31"/>
    <mergeCell ref="A27:B27"/>
    <mergeCell ref="T27:U27"/>
    <mergeCell ref="J25:O25"/>
    <mergeCell ref="P25:T25"/>
    <mergeCell ref="B20:L20"/>
    <mergeCell ref="G1:T1"/>
    <mergeCell ref="X12:Z12"/>
    <mergeCell ref="M8:Z8"/>
    <mergeCell ref="A12:F12"/>
    <mergeCell ref="U12:W12"/>
    <mergeCell ref="M18:T18"/>
    <mergeCell ref="B18:L18"/>
    <mergeCell ref="A8:F8"/>
    <mergeCell ref="U2:Z2"/>
    <mergeCell ref="U18:W18"/>
    <mergeCell ref="A4:F4"/>
    <mergeCell ref="G4:Z4"/>
    <mergeCell ref="A6:F6"/>
    <mergeCell ref="X6:Z6"/>
    <mergeCell ref="U6:W6"/>
    <mergeCell ref="G6:T6"/>
    <mergeCell ref="T10:Z10"/>
    <mergeCell ref="G12:T12"/>
    <mergeCell ref="A10:C10"/>
    <mergeCell ref="U21:W21"/>
    <mergeCell ref="A39:W39"/>
    <mergeCell ref="X39:Z39"/>
    <mergeCell ref="A33:Z33"/>
    <mergeCell ref="A36:L36"/>
    <mergeCell ref="X13:Z13"/>
    <mergeCell ref="U13:W13"/>
    <mergeCell ref="X18:Z18"/>
    <mergeCell ref="A34:B34"/>
    <mergeCell ref="C34:E34"/>
    <mergeCell ref="G34:O34"/>
    <mergeCell ref="L58:S58"/>
    <mergeCell ref="T58:U58"/>
    <mergeCell ref="I31:J31"/>
    <mergeCell ref="K31:S31"/>
    <mergeCell ref="U31:Z31"/>
    <mergeCell ref="A41:J41"/>
    <mergeCell ref="K41:Z41"/>
    <mergeCell ref="M36:T36"/>
    <mergeCell ref="X38:Z38"/>
    <mergeCell ref="P64:Q64"/>
    <mergeCell ref="S64:Z64"/>
    <mergeCell ref="A65:Z65"/>
    <mergeCell ref="U66:Z66"/>
    <mergeCell ref="A62:F62"/>
    <mergeCell ref="H62:K62"/>
    <mergeCell ref="U62:X62"/>
    <mergeCell ref="S62:T62"/>
    <mergeCell ref="Y62:Z62"/>
    <mergeCell ref="T51:U51"/>
    <mergeCell ref="V51:Z51"/>
    <mergeCell ref="T57:U57"/>
    <mergeCell ref="V57:Z57"/>
    <mergeCell ref="A58:K58"/>
    <mergeCell ref="AI44:AV44"/>
    <mergeCell ref="Q46:S46"/>
    <mergeCell ref="Q47:S47"/>
    <mergeCell ref="Q48:S48"/>
    <mergeCell ref="Q49:S49"/>
    <mergeCell ref="AW44:AX44"/>
    <mergeCell ref="AY44:BL44"/>
    <mergeCell ref="BM44:BN44"/>
    <mergeCell ref="U36:W36"/>
    <mergeCell ref="A37:W37"/>
    <mergeCell ref="A38:W38"/>
    <mergeCell ref="X36:Z36"/>
    <mergeCell ref="AW43:AX43"/>
    <mergeCell ref="A42:Z42"/>
    <mergeCell ref="G10:L10"/>
    <mergeCell ref="N10:P10"/>
    <mergeCell ref="Q10:S10"/>
    <mergeCell ref="A14:S14"/>
    <mergeCell ref="M20:N20"/>
    <mergeCell ref="X21:Z21"/>
    <mergeCell ref="O20:Q20"/>
    <mergeCell ref="B19:L19"/>
    <mergeCell ref="U19:W19"/>
    <mergeCell ref="X19:Z19"/>
    <mergeCell ref="U20:W20"/>
    <mergeCell ref="X20:Z20"/>
    <mergeCell ref="R19:S19"/>
    <mergeCell ref="O19:Q19"/>
    <mergeCell ref="M19:N19"/>
    <mergeCell ref="R20:S20"/>
    <mergeCell ref="B22:L22"/>
    <mergeCell ref="M22:N22"/>
    <mergeCell ref="O22:Q22"/>
    <mergeCell ref="R22:S22"/>
    <mergeCell ref="B21:L21"/>
    <mergeCell ref="M21:N21"/>
    <mergeCell ref="O21:Q21"/>
    <mergeCell ref="R21:S21"/>
    <mergeCell ref="Y14:Z14"/>
    <mergeCell ref="T14:U14"/>
    <mergeCell ref="U22:W22"/>
    <mergeCell ref="X22:Z22"/>
    <mergeCell ref="B23:L23"/>
    <mergeCell ref="M23:N23"/>
    <mergeCell ref="O23:Q23"/>
    <mergeCell ref="R23:S23"/>
    <mergeCell ref="U23:W23"/>
    <mergeCell ref="X23:Z23"/>
    <mergeCell ref="L48:N48"/>
    <mergeCell ref="L49:N49"/>
    <mergeCell ref="O46:P46"/>
    <mergeCell ref="O47:P47"/>
    <mergeCell ref="O48:P48"/>
    <mergeCell ref="O49:P49"/>
  </mergeCells>
  <dataValidations count="14">
    <dataValidation type="list" allowBlank="1" showInputMessage="1" showErrorMessage="1" sqref="H71">
      <formula1>THKMO</formula1>
    </dataValidation>
    <dataValidation type="list" allowBlank="1" showInputMessage="1" showErrorMessage="1" sqref="P71">
      <formula1>YDAAY</formula1>
    </dataValidation>
    <dataValidation type="list" allowBlank="1" showInputMessage="1" showErrorMessage="1" sqref="K41">
      <formula1>CPNUM</formula1>
    </dataValidation>
    <dataValidation type="list" allowBlank="1" showInputMessage="1" showErrorMessage="1" sqref="E43:Z43">
      <formula1>LLRKE</formula1>
    </dataValidation>
    <dataValidation type="list" allowBlank="1" showInputMessage="1" showErrorMessage="1" sqref="E44:Z44">
      <formula1>GDOJE</formula1>
    </dataValidation>
    <dataValidation type="list" allowBlank="1" showInputMessage="1" showErrorMessage="1" sqref="U36">
      <formula1>HITEL</formula1>
    </dataValidation>
    <dataValidation type="list" allowBlank="1" showInputMessage="1" showErrorMessage="1" sqref="G16">
      <formula1>KJTAG</formula1>
    </dataValidation>
    <dataValidation type="list" allowBlank="1" showInputMessage="1" showErrorMessage="1" sqref="T14">
      <formula1>BAPWL</formula1>
    </dataValidation>
    <dataValidation type="list" allowBlank="1" showInputMessage="1" showErrorMessage="1" sqref="F66">
      <formula1>THFQR</formula1>
    </dataValidation>
    <dataValidation type="list" allowBlank="1" showInputMessage="1" showErrorMessage="1" sqref="J68">
      <formula1>SCQFX</formula1>
    </dataValidation>
    <dataValidation type="list" allowBlank="1" showInputMessage="1" showErrorMessage="1" sqref="L53">
      <formula1>CQHSN</formula1>
    </dataValidation>
    <dataValidation type="list" allowBlank="1" showInputMessage="1" showErrorMessage="1" sqref="T53">
      <formula1>OXXYE</formula1>
    </dataValidation>
    <dataValidation type="list" allowBlank="1" showInputMessage="1" showErrorMessage="1" sqref="J25:O25">
      <formula1>IQDTL</formula1>
    </dataValidation>
    <dataValidation type="list" allowBlank="1" showInputMessage="1" showErrorMessage="1" sqref="P25:T25">
      <formula1>INDIRECT($J$25)</formula1>
    </dataValidation>
  </dataValidations>
  <printOptions/>
  <pageMargins left="0.43" right="0.31496062992125984" top="1.4" bottom="0.2755905511811024" header="0.15748031496062992" footer="0.15748031496062992"/>
  <pageSetup fitToHeight="1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35"/>
  <sheetViews>
    <sheetView zoomScalePageLayoutView="0" workbookViewId="0" topLeftCell="W1">
      <selection activeCell="AA13" sqref="AA13"/>
    </sheetView>
  </sheetViews>
  <sheetFormatPr defaultColWidth="9.140625" defaultRowHeight="15"/>
  <cols>
    <col min="1" max="1" width="2.57421875" style="0" bestFit="1" customWidth="1"/>
    <col min="2" max="2" width="41.421875" style="0" bestFit="1" customWidth="1"/>
    <col min="3" max="3" width="3.28125" style="0" customWidth="1"/>
    <col min="4" max="4" width="18.8515625" style="0" bestFit="1" customWidth="1"/>
    <col min="5" max="5" width="3.57421875" style="0" customWidth="1"/>
    <col min="6" max="6" width="13.57421875" style="0" bestFit="1" customWidth="1"/>
    <col min="7" max="7" width="3.28125" style="0" customWidth="1"/>
    <col min="8" max="8" width="13.28125" style="0" bestFit="1" customWidth="1"/>
    <col min="9" max="9" width="2.28125" style="0" customWidth="1"/>
    <col min="10" max="10" width="10.57421875" style="0" bestFit="1" customWidth="1"/>
    <col min="11" max="11" width="2.8515625" style="0" customWidth="1"/>
    <col min="12" max="12" width="23.140625" style="0" bestFit="1" customWidth="1"/>
    <col min="13" max="13" width="2.7109375" style="0" customWidth="1"/>
    <col min="14" max="14" width="9.140625" style="0" bestFit="1" customWidth="1"/>
    <col min="15" max="15" width="3.140625" style="0" customWidth="1"/>
    <col min="16" max="16" width="30.7109375" style="0" customWidth="1"/>
    <col min="17" max="17" width="4.57421875" style="0" customWidth="1"/>
    <col min="18" max="18" width="23.00390625" style="0" customWidth="1"/>
    <col min="19" max="19" width="3.8515625" style="0" customWidth="1"/>
    <col min="20" max="20" width="22.421875" style="0" bestFit="1" customWidth="1"/>
    <col min="21" max="21" width="5.00390625" style="0" customWidth="1"/>
    <col min="24" max="24" width="10.421875" style="0" bestFit="1" customWidth="1"/>
    <col min="25" max="25" width="6.00390625" style="0" bestFit="1" customWidth="1"/>
    <col min="26" max="28" width="5.57421875" style="0" bestFit="1" customWidth="1"/>
    <col min="29" max="29" width="5.421875" style="0" bestFit="1" customWidth="1"/>
  </cols>
  <sheetData>
    <row r="1" ht="15">
      <c r="R1" s="308" t="s">
        <v>121</v>
      </c>
    </row>
    <row r="2" ht="15.75" thickBot="1">
      <c r="R2" s="308"/>
    </row>
    <row r="3" spans="2:34" ht="15">
      <c r="B3" s="2" t="s">
        <v>62</v>
      </c>
      <c r="D3" s="2" t="s">
        <v>65</v>
      </c>
      <c r="E3" s="2"/>
      <c r="F3" s="2" t="s">
        <v>66</v>
      </c>
      <c r="H3" s="2" t="s">
        <v>67</v>
      </c>
      <c r="J3" s="2" t="s">
        <v>69</v>
      </c>
      <c r="L3" s="2" t="s">
        <v>71</v>
      </c>
      <c r="N3" s="11" t="s">
        <v>72</v>
      </c>
      <c r="P3" s="2" t="s">
        <v>3</v>
      </c>
      <c r="Q3" s="6"/>
      <c r="R3" s="308"/>
      <c r="T3" s="2" t="s">
        <v>125</v>
      </c>
      <c r="V3" s="2" t="s">
        <v>137</v>
      </c>
      <c r="X3" s="309" t="s">
        <v>158</v>
      </c>
      <c r="Y3" s="311" t="s">
        <v>159</v>
      </c>
      <c r="Z3" s="311"/>
      <c r="AA3" s="311"/>
      <c r="AB3" s="311"/>
      <c r="AC3" s="312"/>
      <c r="AG3" t="s">
        <v>154</v>
      </c>
      <c r="AH3" t="s">
        <v>155</v>
      </c>
    </row>
    <row r="4" spans="2:37" ht="15">
      <c r="B4" s="7"/>
      <c r="D4" s="7"/>
      <c r="F4" s="8"/>
      <c r="H4" s="8"/>
      <c r="I4" s="10"/>
      <c r="J4" s="8"/>
      <c r="K4" s="10"/>
      <c r="L4" s="8"/>
      <c r="M4" s="10"/>
      <c r="N4" s="8"/>
      <c r="P4" s="13"/>
      <c r="R4" s="34" t="s">
        <v>63</v>
      </c>
      <c r="T4" s="34" t="s">
        <v>126</v>
      </c>
      <c r="V4" s="6" t="s">
        <v>138</v>
      </c>
      <c r="X4" s="310"/>
      <c r="Y4" s="54" t="s">
        <v>160</v>
      </c>
      <c r="Z4" s="54" t="s">
        <v>161</v>
      </c>
      <c r="AA4" s="54" t="s">
        <v>162</v>
      </c>
      <c r="AB4" s="54" t="s">
        <v>163</v>
      </c>
      <c r="AC4" s="55" t="s">
        <v>164</v>
      </c>
      <c r="AG4" t="s">
        <v>170</v>
      </c>
      <c r="AH4" t="s">
        <v>171</v>
      </c>
      <c r="AI4" t="s">
        <v>172</v>
      </c>
      <c r="AJ4" t="s">
        <v>173</v>
      </c>
      <c r="AK4" t="s">
        <v>174</v>
      </c>
    </row>
    <row r="5" spans="2:37" ht="15" customHeight="1">
      <c r="B5" s="7"/>
      <c r="D5" s="7"/>
      <c r="F5" s="8"/>
      <c r="H5" s="8"/>
      <c r="I5" s="10"/>
      <c r="J5" s="8"/>
      <c r="K5" s="10"/>
      <c r="L5" s="8"/>
      <c r="M5" s="10"/>
      <c r="N5" s="8"/>
      <c r="P5" s="34"/>
      <c r="R5" s="34" t="s">
        <v>118</v>
      </c>
      <c r="T5" s="34" t="s">
        <v>129</v>
      </c>
      <c r="W5">
        <v>0</v>
      </c>
      <c r="X5" s="56" t="s">
        <v>165</v>
      </c>
      <c r="Y5" s="57">
        <v>1</v>
      </c>
      <c r="Z5" s="57">
        <v>2</v>
      </c>
      <c r="AA5" s="57">
        <v>3</v>
      </c>
      <c r="AB5" s="57">
        <v>4</v>
      </c>
      <c r="AC5" s="58">
        <v>5</v>
      </c>
      <c r="AG5" t="s">
        <v>198</v>
      </c>
      <c r="AH5" t="s">
        <v>190</v>
      </c>
      <c r="AI5" t="s">
        <v>191</v>
      </c>
      <c r="AJ5" t="s">
        <v>192</v>
      </c>
      <c r="AK5" t="s">
        <v>193</v>
      </c>
    </row>
    <row r="6" spans="2:29" ht="15" customHeight="1">
      <c r="B6" s="7"/>
      <c r="D6" s="7"/>
      <c r="F6" s="9"/>
      <c r="H6" s="8"/>
      <c r="I6" s="10"/>
      <c r="J6" s="8"/>
      <c r="K6" s="10"/>
      <c r="L6" s="8"/>
      <c r="M6" s="10"/>
      <c r="N6" s="10"/>
      <c r="P6" s="34"/>
      <c r="R6" s="34" t="s">
        <v>119</v>
      </c>
      <c r="T6" s="34" t="s">
        <v>134</v>
      </c>
      <c r="W6">
        <v>3</v>
      </c>
      <c r="X6" s="59" t="s">
        <v>166</v>
      </c>
      <c r="Y6" s="57">
        <v>6</v>
      </c>
      <c r="Z6" s="57">
        <v>7</v>
      </c>
      <c r="AA6" s="57">
        <v>8</v>
      </c>
      <c r="AB6" s="57">
        <v>9</v>
      </c>
      <c r="AC6" s="58">
        <v>10</v>
      </c>
    </row>
    <row r="7" spans="2:29" ht="15" customHeight="1">
      <c r="B7" s="7"/>
      <c r="D7" s="7"/>
      <c r="F7" s="8"/>
      <c r="H7" s="8"/>
      <c r="I7" s="10"/>
      <c r="J7" s="8"/>
      <c r="K7" s="10"/>
      <c r="L7" s="8"/>
      <c r="M7" s="10"/>
      <c r="N7" s="10"/>
      <c r="P7" s="34"/>
      <c r="R7" s="34" t="s">
        <v>135</v>
      </c>
      <c r="T7" s="34" t="s">
        <v>131</v>
      </c>
      <c r="W7">
        <v>8</v>
      </c>
      <c r="X7" s="59" t="s">
        <v>167</v>
      </c>
      <c r="Y7" s="54" t="s">
        <v>168</v>
      </c>
      <c r="Z7" s="57">
        <v>11</v>
      </c>
      <c r="AA7" s="57">
        <v>12</v>
      </c>
      <c r="AB7" s="57">
        <v>13</v>
      </c>
      <c r="AC7" s="58">
        <v>14</v>
      </c>
    </row>
    <row r="8" spans="2:29" ht="15" customHeight="1" thickBot="1">
      <c r="B8" s="7"/>
      <c r="D8" s="7"/>
      <c r="F8" s="8"/>
      <c r="H8" s="8"/>
      <c r="I8" s="10"/>
      <c r="J8" s="8"/>
      <c r="K8" s="10"/>
      <c r="L8" s="8"/>
      <c r="M8" s="10"/>
      <c r="N8" s="10"/>
      <c r="P8" s="34"/>
      <c r="R8" s="34" t="s">
        <v>136</v>
      </c>
      <c r="T8" s="34" t="s">
        <v>128</v>
      </c>
      <c r="W8">
        <v>10</v>
      </c>
      <c r="X8" s="60" t="s">
        <v>169</v>
      </c>
      <c r="Y8" s="61" t="s">
        <v>168</v>
      </c>
      <c r="Z8" s="62">
        <v>15</v>
      </c>
      <c r="AA8" s="62">
        <v>16</v>
      </c>
      <c r="AB8" s="62">
        <v>17</v>
      </c>
      <c r="AC8" s="63">
        <v>18</v>
      </c>
    </row>
    <row r="9" spans="2:29" ht="15">
      <c r="B9" s="7"/>
      <c r="D9" s="7"/>
      <c r="F9" s="9"/>
      <c r="H9" s="8"/>
      <c r="I9" s="10"/>
      <c r="J9" s="8"/>
      <c r="K9" s="10"/>
      <c r="L9" s="10"/>
      <c r="M9" s="10"/>
      <c r="N9" s="10"/>
      <c r="P9" s="12"/>
      <c r="R9" s="35" t="s">
        <v>120</v>
      </c>
      <c r="T9" s="34" t="s">
        <v>132</v>
      </c>
      <c r="Y9">
        <v>0</v>
      </c>
      <c r="Z9" s="337">
        <v>24</v>
      </c>
      <c r="AA9" s="337">
        <v>28</v>
      </c>
      <c r="AB9" s="337">
        <v>34</v>
      </c>
      <c r="AC9" s="338">
        <v>40</v>
      </c>
    </row>
    <row r="10" spans="2:24" ht="15">
      <c r="B10" s="7"/>
      <c r="D10" s="7"/>
      <c r="F10" s="8"/>
      <c r="H10" s="8"/>
      <c r="I10" s="10"/>
      <c r="J10" s="10"/>
      <c r="K10" s="10"/>
      <c r="L10" s="10"/>
      <c r="M10" s="10"/>
      <c r="N10" s="10"/>
      <c r="P10" s="12"/>
      <c r="T10" s="34" t="s">
        <v>133</v>
      </c>
      <c r="X10" s="148" t="s">
        <v>199</v>
      </c>
    </row>
    <row r="11" spans="4:25" ht="15" customHeight="1">
      <c r="D11" s="7"/>
      <c r="F11" s="8"/>
      <c r="H11" s="8"/>
      <c r="I11" s="10"/>
      <c r="J11" s="10"/>
      <c r="K11" s="10"/>
      <c r="L11" s="10"/>
      <c r="M11" s="10"/>
      <c r="N11" s="10"/>
      <c r="P11" s="12"/>
      <c r="T11" s="35" t="s">
        <v>130</v>
      </c>
      <c r="X11" s="148" t="s">
        <v>200</v>
      </c>
      <c r="Y11" s="150">
        <f>($X$13-Анкета!U19)/12/$X$14</f>
        <v>26.14647501711157</v>
      </c>
    </row>
    <row r="12" spans="4:27" ht="15">
      <c r="D12" s="7"/>
      <c r="F12" s="8"/>
      <c r="H12" s="8"/>
      <c r="I12" s="10"/>
      <c r="J12" s="10"/>
      <c r="K12" s="10"/>
      <c r="L12" s="10"/>
      <c r="M12" s="10"/>
      <c r="N12" s="10"/>
      <c r="P12" s="12"/>
      <c r="X12" s="148" t="s">
        <v>201</v>
      </c>
      <c r="Y12" s="150">
        <f>($X$13-Анкета!X19)/12/$X$14</f>
        <v>4.487337440109514</v>
      </c>
      <c r="AA12">
        <f>MATCH(Y11,Y9:AC9)</f>
        <v>2</v>
      </c>
    </row>
    <row r="13" spans="4:24" ht="15">
      <c r="D13" s="7"/>
      <c r="F13" s="8"/>
      <c r="H13" s="8"/>
      <c r="I13" s="10"/>
      <c r="J13" s="10"/>
      <c r="K13" s="10"/>
      <c r="L13" s="10"/>
      <c r="M13" s="10"/>
      <c r="N13" s="10"/>
      <c r="P13" s="12"/>
      <c r="X13" s="149">
        <f ca="1">TODAY()</f>
        <v>40732</v>
      </c>
    </row>
    <row r="14" spans="4:24" ht="15">
      <c r="D14" s="7"/>
      <c r="F14" s="8"/>
      <c r="H14" s="8"/>
      <c r="I14" s="10"/>
      <c r="J14" s="10"/>
      <c r="K14" s="10"/>
      <c r="L14" s="10"/>
      <c r="M14" s="10"/>
      <c r="N14" s="10"/>
      <c r="P14" s="12"/>
      <c r="X14">
        <f>365.25/12</f>
        <v>30.4375</v>
      </c>
    </row>
    <row r="15" spans="4:16" ht="15">
      <c r="D15" s="7"/>
      <c r="F15" s="8"/>
      <c r="H15" s="8"/>
      <c r="I15" s="10"/>
      <c r="J15" s="10"/>
      <c r="K15" s="10"/>
      <c r="L15" s="10"/>
      <c r="M15" s="10"/>
      <c r="N15" s="10"/>
      <c r="P15" s="12"/>
    </row>
    <row r="16" spans="4:16" ht="15">
      <c r="D16" s="7"/>
      <c r="F16" s="8"/>
      <c r="H16" s="8"/>
      <c r="I16" s="10"/>
      <c r="J16" s="10"/>
      <c r="K16" s="10"/>
      <c r="L16" s="10"/>
      <c r="M16" s="10"/>
      <c r="N16" s="10"/>
      <c r="P16" s="12"/>
    </row>
    <row r="17" spans="4:16" ht="15" customHeight="1">
      <c r="D17" s="7"/>
      <c r="F17" s="8"/>
      <c r="H17" s="8"/>
      <c r="I17" s="10"/>
      <c r="J17" s="10"/>
      <c r="K17" s="10"/>
      <c r="L17" s="10"/>
      <c r="M17" s="10"/>
      <c r="N17" s="10"/>
      <c r="P17" s="12"/>
    </row>
    <row r="18" spans="4:16" ht="15">
      <c r="D18" s="7"/>
      <c r="H18" s="8"/>
      <c r="I18" s="10"/>
      <c r="J18" s="10"/>
      <c r="K18" s="10"/>
      <c r="L18" s="10"/>
      <c r="M18" s="10"/>
      <c r="N18" s="10"/>
      <c r="P18" s="12"/>
    </row>
    <row r="19" spans="4:16" ht="15">
      <c r="D19" s="7"/>
      <c r="H19" s="8"/>
      <c r="I19" s="10"/>
      <c r="J19" s="10"/>
      <c r="K19" s="10"/>
      <c r="L19" s="10"/>
      <c r="M19" s="10"/>
      <c r="N19" s="10"/>
      <c r="P19" s="12"/>
    </row>
    <row r="20" spans="4:16" ht="15">
      <c r="D20" s="7"/>
      <c r="H20" s="8"/>
      <c r="I20" s="10"/>
      <c r="J20" s="10"/>
      <c r="K20" s="10"/>
      <c r="L20" s="10"/>
      <c r="M20" s="10"/>
      <c r="N20" s="10"/>
      <c r="P20" s="12"/>
    </row>
    <row r="21" spans="4:16" ht="15">
      <c r="D21" s="7"/>
      <c r="H21" s="10"/>
      <c r="I21" s="10"/>
      <c r="J21" s="10"/>
      <c r="K21" s="10"/>
      <c r="L21" s="10"/>
      <c r="M21" s="10"/>
      <c r="N21" s="10"/>
      <c r="P21" s="12"/>
    </row>
    <row r="22" spans="4:16" ht="15">
      <c r="D22" s="7"/>
      <c r="P22" s="12"/>
    </row>
    <row r="23" ht="15">
      <c r="P23" s="12"/>
    </row>
    <row r="24" ht="15">
      <c r="P24" s="12"/>
    </row>
    <row r="25" ht="15">
      <c r="P25" s="12"/>
    </row>
    <row r="26" ht="15">
      <c r="P26" s="12"/>
    </row>
    <row r="27" ht="15">
      <c r="P27" s="12"/>
    </row>
    <row r="28" ht="15">
      <c r="P28" s="12"/>
    </row>
    <row r="29" ht="15">
      <c r="P29" s="12"/>
    </row>
    <row r="30" ht="15">
      <c r="P30" s="12"/>
    </row>
    <row r="31" ht="15">
      <c r="P31" s="12"/>
    </row>
    <row r="32" ht="15">
      <c r="P32" s="12"/>
    </row>
    <row r="33" ht="15">
      <c r="P33" s="12"/>
    </row>
    <row r="34" ht="15">
      <c r="P34" s="12"/>
    </row>
    <row r="35" ht="15">
      <c r="P35" s="12"/>
    </row>
  </sheetData>
  <sheetProtection/>
  <mergeCells count="3">
    <mergeCell ref="R1:R3"/>
    <mergeCell ref="X3:X4"/>
    <mergeCell ref="Y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4"/>
  <sheetViews>
    <sheetView zoomScale="70" zoomScaleNormal="70" zoomScalePageLayoutView="0" workbookViewId="0" topLeftCell="A12">
      <selection activeCell="O12" sqref="O12"/>
    </sheetView>
  </sheetViews>
  <sheetFormatPr defaultColWidth="9.140625" defaultRowHeight="15"/>
  <cols>
    <col min="2" max="2" width="17.28125" style="0" customWidth="1"/>
  </cols>
  <sheetData>
    <row r="3" spans="4:13" ht="15.75" thickBot="1">
      <c r="D3" s="339">
        <v>0</v>
      </c>
      <c r="E3" s="339">
        <v>13</v>
      </c>
      <c r="F3" s="339">
        <v>25</v>
      </c>
      <c r="G3" s="339">
        <v>37</v>
      </c>
      <c r="H3" s="339">
        <v>49</v>
      </c>
      <c r="I3" s="339">
        <v>61</v>
      </c>
      <c r="J3" s="339">
        <v>73</v>
      </c>
      <c r="K3" s="339">
        <v>85</v>
      </c>
      <c r="L3" s="339">
        <v>97</v>
      </c>
      <c r="M3" s="339">
        <v>109</v>
      </c>
    </row>
    <row r="4" spans="1:13" ht="15">
      <c r="A4" s="318" t="s">
        <v>154</v>
      </c>
      <c r="B4" s="321" t="s">
        <v>155</v>
      </c>
      <c r="C4" s="324" t="s">
        <v>156</v>
      </c>
      <c r="D4" s="325"/>
      <c r="E4" s="325"/>
      <c r="F4" s="325"/>
      <c r="G4" s="325"/>
      <c r="H4" s="325"/>
      <c r="I4" s="325"/>
      <c r="J4" s="325"/>
      <c r="K4" s="325"/>
      <c r="L4" s="325"/>
      <c r="M4" s="326"/>
    </row>
    <row r="5" spans="1:13" ht="15.75" thickBot="1">
      <c r="A5" s="319"/>
      <c r="B5" s="322"/>
      <c r="C5" s="45" t="s">
        <v>189</v>
      </c>
      <c r="D5" s="46">
        <v>0</v>
      </c>
      <c r="E5" s="46">
        <v>1</v>
      </c>
      <c r="F5" s="46">
        <v>2</v>
      </c>
      <c r="G5" s="46">
        <v>3</v>
      </c>
      <c r="H5" s="46">
        <v>4</v>
      </c>
      <c r="I5" s="46">
        <v>5</v>
      </c>
      <c r="J5" s="46">
        <v>6</v>
      </c>
      <c r="K5" s="46">
        <v>7</v>
      </c>
      <c r="L5" s="47">
        <v>8</v>
      </c>
      <c r="M5" s="48">
        <v>9</v>
      </c>
    </row>
    <row r="6" spans="1:13" ht="15.75" thickBot="1">
      <c r="A6" s="320"/>
      <c r="B6" s="323"/>
      <c r="C6" s="45" t="s">
        <v>150</v>
      </c>
      <c r="D6" s="46" t="s">
        <v>180</v>
      </c>
      <c r="E6" s="46" t="s">
        <v>181</v>
      </c>
      <c r="F6" s="46" t="s">
        <v>179</v>
      </c>
      <c r="G6" s="46" t="s">
        <v>182</v>
      </c>
      <c r="H6" s="46" t="s">
        <v>183</v>
      </c>
      <c r="I6" s="46" t="s">
        <v>184</v>
      </c>
      <c r="J6" s="46" t="s">
        <v>185</v>
      </c>
      <c r="K6" s="46" t="s">
        <v>186</v>
      </c>
      <c r="L6" s="47" t="s">
        <v>187</v>
      </c>
      <c r="M6" s="48" t="s">
        <v>188</v>
      </c>
    </row>
    <row r="7" spans="1:13" ht="15">
      <c r="A7" s="330" t="s">
        <v>170</v>
      </c>
      <c r="B7" s="334" t="s">
        <v>171</v>
      </c>
      <c r="C7" s="53" t="s">
        <v>88</v>
      </c>
      <c r="D7" s="67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1</v>
      </c>
      <c r="K7" s="67">
        <v>1</v>
      </c>
      <c r="L7" s="67">
        <v>1</v>
      </c>
      <c r="M7" s="67">
        <v>1</v>
      </c>
    </row>
    <row r="8" spans="1:13" ht="15">
      <c r="A8" s="331"/>
      <c r="B8" s="335"/>
      <c r="C8" s="52" t="s">
        <v>75</v>
      </c>
      <c r="D8" s="64">
        <v>6</v>
      </c>
      <c r="E8" s="64">
        <v>6</v>
      </c>
      <c r="F8" s="64">
        <v>6</v>
      </c>
      <c r="G8" s="64">
        <v>6</v>
      </c>
      <c r="H8" s="64">
        <v>6</v>
      </c>
      <c r="I8" s="64">
        <v>6</v>
      </c>
      <c r="J8" s="64">
        <v>6</v>
      </c>
      <c r="K8" s="64">
        <v>6</v>
      </c>
      <c r="L8" s="64">
        <v>6</v>
      </c>
      <c r="M8" s="64">
        <v>6</v>
      </c>
    </row>
    <row r="9" spans="1:13" ht="15.75" thickBot="1">
      <c r="A9" s="331"/>
      <c r="B9" s="336"/>
      <c r="C9" s="49" t="s">
        <v>157</v>
      </c>
      <c r="D9" s="50">
        <f>SUM(D7:D8)</f>
        <v>7</v>
      </c>
      <c r="E9" s="50">
        <f aca="true" t="shared" si="0" ref="E9:M9">SUM(E7:E8)</f>
        <v>7</v>
      </c>
      <c r="F9" s="50">
        <f t="shared" si="0"/>
        <v>7</v>
      </c>
      <c r="G9" s="50">
        <f t="shared" si="0"/>
        <v>7</v>
      </c>
      <c r="H9" s="50">
        <f t="shared" si="0"/>
        <v>7</v>
      </c>
      <c r="I9" s="50">
        <f t="shared" si="0"/>
        <v>7</v>
      </c>
      <c r="J9" s="50">
        <f t="shared" si="0"/>
        <v>7</v>
      </c>
      <c r="K9" s="50">
        <f t="shared" si="0"/>
        <v>7</v>
      </c>
      <c r="L9" s="50">
        <f t="shared" si="0"/>
        <v>7</v>
      </c>
      <c r="M9" s="65">
        <f t="shared" si="0"/>
        <v>7</v>
      </c>
    </row>
    <row r="10" spans="1:13" ht="15">
      <c r="A10" s="331"/>
      <c r="B10" s="313" t="s">
        <v>172</v>
      </c>
      <c r="C10" s="51" t="s">
        <v>88</v>
      </c>
      <c r="D10" s="67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7">
        <v>1</v>
      </c>
      <c r="L10" s="67">
        <v>1</v>
      </c>
      <c r="M10" s="67">
        <v>1</v>
      </c>
    </row>
    <row r="11" spans="1:13" ht="15">
      <c r="A11" s="331"/>
      <c r="B11" s="313"/>
      <c r="C11" s="52" t="s">
        <v>75</v>
      </c>
      <c r="D11" s="64">
        <v>6</v>
      </c>
      <c r="E11" s="64">
        <v>6</v>
      </c>
      <c r="F11" s="64">
        <v>6</v>
      </c>
      <c r="G11" s="64">
        <v>6</v>
      </c>
      <c r="H11" s="64">
        <v>6</v>
      </c>
      <c r="I11" s="64">
        <v>6</v>
      </c>
      <c r="J11" s="64">
        <v>6</v>
      </c>
      <c r="K11" s="64">
        <v>6</v>
      </c>
      <c r="L11" s="64">
        <v>6</v>
      </c>
      <c r="M11" s="64">
        <v>6</v>
      </c>
    </row>
    <row r="12" spans="1:13" ht="15.75" thickBot="1">
      <c r="A12" s="331"/>
      <c r="B12" s="313"/>
      <c r="C12" s="49" t="s">
        <v>157</v>
      </c>
      <c r="D12" s="50">
        <f aca="true" t="shared" si="1" ref="D12:M12">SUM(D10:D11)</f>
        <v>7</v>
      </c>
      <c r="E12" s="50">
        <f t="shared" si="1"/>
        <v>7</v>
      </c>
      <c r="F12" s="50">
        <f t="shared" si="1"/>
        <v>7</v>
      </c>
      <c r="G12" s="50">
        <f t="shared" si="1"/>
        <v>7</v>
      </c>
      <c r="H12" s="50">
        <f t="shared" si="1"/>
        <v>7</v>
      </c>
      <c r="I12" s="50">
        <f t="shared" si="1"/>
        <v>7</v>
      </c>
      <c r="J12" s="50">
        <f t="shared" si="1"/>
        <v>7</v>
      </c>
      <c r="K12" s="50">
        <f t="shared" si="1"/>
        <v>7</v>
      </c>
      <c r="L12" s="50">
        <f t="shared" si="1"/>
        <v>7</v>
      </c>
      <c r="M12" s="65">
        <f t="shared" si="1"/>
        <v>7</v>
      </c>
    </row>
    <row r="13" spans="1:15" ht="15">
      <c r="A13" s="331"/>
      <c r="B13" s="313" t="s">
        <v>173</v>
      </c>
      <c r="C13" s="51" t="s">
        <v>88</v>
      </c>
      <c r="D13" s="67">
        <v>1</v>
      </c>
      <c r="E13" s="67">
        <v>1</v>
      </c>
      <c r="F13" s="67">
        <v>1</v>
      </c>
      <c r="G13" s="67">
        <v>1</v>
      </c>
      <c r="H13" s="67">
        <v>1</v>
      </c>
      <c r="I13" s="67">
        <v>1</v>
      </c>
      <c r="J13" s="67">
        <v>1</v>
      </c>
      <c r="K13" s="67">
        <v>1</v>
      </c>
      <c r="L13" s="67">
        <v>1</v>
      </c>
      <c r="M13" s="67">
        <v>1</v>
      </c>
      <c r="O13">
        <f>INDEX(D7:M54,MATCH(Анкета!P25,База!B7:B54,)+1,MATCH(РАСЧЕТ!K8,База!D3:M3))</f>
        <v>6.5</v>
      </c>
    </row>
    <row r="14" spans="1:13" ht="15">
      <c r="A14" s="331"/>
      <c r="B14" s="313"/>
      <c r="C14" s="52" t="s">
        <v>75</v>
      </c>
      <c r="D14" s="64">
        <v>6</v>
      </c>
      <c r="E14" s="64">
        <v>6</v>
      </c>
      <c r="F14" s="64">
        <v>6</v>
      </c>
      <c r="G14" s="64">
        <v>6</v>
      </c>
      <c r="H14" s="64">
        <v>6</v>
      </c>
      <c r="I14" s="64">
        <v>6</v>
      </c>
      <c r="J14" s="64">
        <v>6</v>
      </c>
      <c r="K14" s="64">
        <v>6</v>
      </c>
      <c r="L14" s="64">
        <v>6</v>
      </c>
      <c r="M14" s="64">
        <v>6</v>
      </c>
    </row>
    <row r="15" spans="1:13" ht="15.75" thickBot="1">
      <c r="A15" s="331"/>
      <c r="B15" s="313"/>
      <c r="C15" s="49" t="s">
        <v>157</v>
      </c>
      <c r="D15" s="50">
        <f aca="true" t="shared" si="2" ref="D15:M15">SUM(D13:D14)</f>
        <v>7</v>
      </c>
      <c r="E15" s="50">
        <f t="shared" si="2"/>
        <v>7</v>
      </c>
      <c r="F15" s="50">
        <f t="shared" si="2"/>
        <v>7</v>
      </c>
      <c r="G15" s="50">
        <f t="shared" si="2"/>
        <v>7</v>
      </c>
      <c r="H15" s="50">
        <f t="shared" si="2"/>
        <v>7</v>
      </c>
      <c r="I15" s="50">
        <f t="shared" si="2"/>
        <v>7</v>
      </c>
      <c r="J15" s="50">
        <f t="shared" si="2"/>
        <v>7</v>
      </c>
      <c r="K15" s="50">
        <f t="shared" si="2"/>
        <v>7</v>
      </c>
      <c r="L15" s="50">
        <f t="shared" si="2"/>
        <v>7</v>
      </c>
      <c r="M15" s="65">
        <f t="shared" si="2"/>
        <v>7</v>
      </c>
    </row>
    <row r="16" spans="1:13" ht="15">
      <c r="A16" s="331"/>
      <c r="B16" s="313" t="s">
        <v>174</v>
      </c>
      <c r="C16" s="51" t="s">
        <v>88</v>
      </c>
      <c r="D16" s="67">
        <v>1</v>
      </c>
      <c r="E16" s="67">
        <v>1.1</v>
      </c>
      <c r="F16" s="67">
        <v>1.2</v>
      </c>
      <c r="G16" s="67">
        <v>1.3</v>
      </c>
      <c r="H16" s="67">
        <v>1.4</v>
      </c>
      <c r="I16" s="67">
        <v>1.5</v>
      </c>
      <c r="J16" s="67">
        <v>1.6</v>
      </c>
      <c r="K16" s="67">
        <v>1.7</v>
      </c>
      <c r="L16" s="67">
        <v>1.8</v>
      </c>
      <c r="M16" s="67">
        <v>1.9</v>
      </c>
    </row>
    <row r="17" spans="1:13" ht="15">
      <c r="A17" s="331"/>
      <c r="B17" s="314"/>
      <c r="C17" s="52" t="s">
        <v>75</v>
      </c>
      <c r="D17" s="64">
        <v>6</v>
      </c>
      <c r="E17" s="64">
        <v>6.1</v>
      </c>
      <c r="F17" s="64">
        <v>6.2</v>
      </c>
      <c r="G17" s="64">
        <v>6.3</v>
      </c>
      <c r="H17" s="64">
        <v>6.4</v>
      </c>
      <c r="I17" s="64">
        <v>6.5</v>
      </c>
      <c r="J17" s="64">
        <v>6.6</v>
      </c>
      <c r="K17" s="64">
        <v>6.7</v>
      </c>
      <c r="L17" s="64">
        <v>6.8</v>
      </c>
      <c r="M17" s="64">
        <v>6.9</v>
      </c>
    </row>
    <row r="18" spans="1:13" ht="15.75" thickBot="1">
      <c r="A18" s="331"/>
      <c r="B18" s="314"/>
      <c r="C18" s="49" t="s">
        <v>157</v>
      </c>
      <c r="D18" s="50">
        <f aca="true" t="shared" si="3" ref="D18:M18">SUM(D16:D17)</f>
        <v>7</v>
      </c>
      <c r="E18" s="50">
        <f t="shared" si="3"/>
        <v>7.199999999999999</v>
      </c>
      <c r="F18" s="50">
        <f t="shared" si="3"/>
        <v>7.4</v>
      </c>
      <c r="G18" s="50">
        <f t="shared" si="3"/>
        <v>7.6</v>
      </c>
      <c r="H18" s="50">
        <f t="shared" si="3"/>
        <v>7.800000000000001</v>
      </c>
      <c r="I18" s="50">
        <f t="shared" si="3"/>
        <v>8</v>
      </c>
      <c r="J18" s="50">
        <f t="shared" si="3"/>
        <v>8.2</v>
      </c>
      <c r="K18" s="50">
        <f t="shared" si="3"/>
        <v>8.4</v>
      </c>
      <c r="L18" s="50">
        <f t="shared" si="3"/>
        <v>8.6</v>
      </c>
      <c r="M18" s="65">
        <f t="shared" si="3"/>
        <v>8.8</v>
      </c>
    </row>
    <row r="19" spans="1:13" ht="15">
      <c r="A19" s="331"/>
      <c r="B19" s="313" t="s">
        <v>175</v>
      </c>
      <c r="C19" s="51" t="s">
        <v>88</v>
      </c>
      <c r="D19" s="67">
        <v>1</v>
      </c>
      <c r="E19" s="67">
        <v>1</v>
      </c>
      <c r="F19" s="67">
        <v>1</v>
      </c>
      <c r="G19" s="67">
        <v>1</v>
      </c>
      <c r="H19" s="67">
        <v>1</v>
      </c>
      <c r="I19" s="67">
        <v>1</v>
      </c>
      <c r="J19" s="67">
        <v>1</v>
      </c>
      <c r="K19" s="67">
        <v>1</v>
      </c>
      <c r="L19" s="67">
        <v>1</v>
      </c>
      <c r="M19" s="67">
        <v>1</v>
      </c>
    </row>
    <row r="20" spans="1:13" ht="15">
      <c r="A20" s="331"/>
      <c r="B20" s="313"/>
      <c r="C20" s="52" t="s">
        <v>75</v>
      </c>
      <c r="D20" s="64">
        <v>6</v>
      </c>
      <c r="E20" s="64">
        <v>6</v>
      </c>
      <c r="F20" s="64">
        <v>6</v>
      </c>
      <c r="G20" s="64">
        <v>6</v>
      </c>
      <c r="H20" s="64">
        <v>6</v>
      </c>
      <c r="I20" s="64">
        <v>6</v>
      </c>
      <c r="J20" s="64">
        <v>6</v>
      </c>
      <c r="K20" s="64">
        <v>6</v>
      </c>
      <c r="L20" s="64">
        <v>6</v>
      </c>
      <c r="M20" s="64">
        <v>6</v>
      </c>
    </row>
    <row r="21" spans="1:13" ht="15.75" thickBot="1">
      <c r="A21" s="331"/>
      <c r="B21" s="313"/>
      <c r="C21" s="49" t="s">
        <v>157</v>
      </c>
      <c r="D21" s="50">
        <f aca="true" t="shared" si="4" ref="D21:M21">SUM(D19:D20)</f>
        <v>7</v>
      </c>
      <c r="E21" s="50">
        <f t="shared" si="4"/>
        <v>7</v>
      </c>
      <c r="F21" s="50">
        <f t="shared" si="4"/>
        <v>7</v>
      </c>
      <c r="G21" s="50">
        <f t="shared" si="4"/>
        <v>7</v>
      </c>
      <c r="H21" s="50">
        <f t="shared" si="4"/>
        <v>7</v>
      </c>
      <c r="I21" s="50">
        <f t="shared" si="4"/>
        <v>7</v>
      </c>
      <c r="J21" s="50">
        <f t="shared" si="4"/>
        <v>7</v>
      </c>
      <c r="K21" s="50">
        <f t="shared" si="4"/>
        <v>7</v>
      </c>
      <c r="L21" s="50">
        <f t="shared" si="4"/>
        <v>7</v>
      </c>
      <c r="M21" s="65">
        <f t="shared" si="4"/>
        <v>7</v>
      </c>
    </row>
    <row r="22" spans="1:13" ht="15">
      <c r="A22" s="331"/>
      <c r="B22" s="333" t="s">
        <v>176</v>
      </c>
      <c r="C22" s="51" t="s">
        <v>88</v>
      </c>
      <c r="D22" s="67">
        <v>1</v>
      </c>
      <c r="E22" s="67">
        <v>1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67">
        <v>1</v>
      </c>
      <c r="L22" s="67">
        <v>1</v>
      </c>
      <c r="M22" s="67">
        <v>1</v>
      </c>
    </row>
    <row r="23" spans="1:13" ht="15">
      <c r="A23" s="331"/>
      <c r="B23" s="317"/>
      <c r="C23" s="66" t="s">
        <v>75</v>
      </c>
      <c r="D23" s="64">
        <v>6</v>
      </c>
      <c r="E23" s="64">
        <v>6</v>
      </c>
      <c r="F23" s="64">
        <v>6</v>
      </c>
      <c r="G23" s="64">
        <v>6</v>
      </c>
      <c r="H23" s="64">
        <v>6</v>
      </c>
      <c r="I23" s="64">
        <v>6</v>
      </c>
      <c r="J23" s="64">
        <v>6</v>
      </c>
      <c r="K23" s="64">
        <v>6</v>
      </c>
      <c r="L23" s="64">
        <v>6</v>
      </c>
      <c r="M23" s="64">
        <v>6</v>
      </c>
    </row>
    <row r="24" spans="1:13" ht="15.75" thickBot="1">
      <c r="A24" s="331"/>
      <c r="B24" s="317"/>
      <c r="C24" s="49" t="s">
        <v>157</v>
      </c>
      <c r="D24" s="50">
        <f aca="true" t="shared" si="5" ref="D24:M24">SUM(D22:D23)</f>
        <v>7</v>
      </c>
      <c r="E24" s="50">
        <f t="shared" si="5"/>
        <v>7</v>
      </c>
      <c r="F24" s="50">
        <f t="shared" si="5"/>
        <v>7</v>
      </c>
      <c r="G24" s="50">
        <f t="shared" si="5"/>
        <v>7</v>
      </c>
      <c r="H24" s="50">
        <f t="shared" si="5"/>
        <v>7</v>
      </c>
      <c r="I24" s="50">
        <f t="shared" si="5"/>
        <v>7</v>
      </c>
      <c r="J24" s="50">
        <f t="shared" si="5"/>
        <v>7</v>
      </c>
      <c r="K24" s="50">
        <f t="shared" si="5"/>
        <v>7</v>
      </c>
      <c r="L24" s="50">
        <f t="shared" si="5"/>
        <v>7</v>
      </c>
      <c r="M24" s="65">
        <f t="shared" si="5"/>
        <v>7</v>
      </c>
    </row>
    <row r="25" spans="1:13" ht="15">
      <c r="A25" s="331"/>
      <c r="B25" s="313" t="s">
        <v>177</v>
      </c>
      <c r="C25" s="51" t="s">
        <v>88</v>
      </c>
      <c r="D25" s="67">
        <v>1</v>
      </c>
      <c r="E25" s="67">
        <v>1</v>
      </c>
      <c r="F25" s="67">
        <v>1</v>
      </c>
      <c r="G25" s="67">
        <v>1</v>
      </c>
      <c r="H25" s="67">
        <v>1</v>
      </c>
      <c r="I25" s="67">
        <v>1</v>
      </c>
      <c r="J25" s="67">
        <v>1</v>
      </c>
      <c r="K25" s="67">
        <v>1</v>
      </c>
      <c r="L25" s="67">
        <v>1</v>
      </c>
      <c r="M25" s="67">
        <v>1</v>
      </c>
    </row>
    <row r="26" spans="1:13" ht="15">
      <c r="A26" s="331"/>
      <c r="B26" s="314"/>
      <c r="C26" s="52" t="s">
        <v>75</v>
      </c>
      <c r="D26" s="64">
        <v>6</v>
      </c>
      <c r="E26" s="64">
        <v>6</v>
      </c>
      <c r="F26" s="64">
        <v>6</v>
      </c>
      <c r="G26" s="64">
        <v>6</v>
      </c>
      <c r="H26" s="64">
        <v>6</v>
      </c>
      <c r="I26" s="64">
        <v>6</v>
      </c>
      <c r="J26" s="64">
        <v>6</v>
      </c>
      <c r="K26" s="64">
        <v>6</v>
      </c>
      <c r="L26" s="64">
        <v>6</v>
      </c>
      <c r="M26" s="64">
        <v>6</v>
      </c>
    </row>
    <row r="27" spans="1:13" ht="15.75" thickBot="1">
      <c r="A27" s="331"/>
      <c r="B27" s="314"/>
      <c r="C27" s="49" t="s">
        <v>157</v>
      </c>
      <c r="D27" s="50">
        <f aca="true" t="shared" si="6" ref="D27:M27">SUM(D25:D26)</f>
        <v>7</v>
      </c>
      <c r="E27" s="50">
        <f t="shared" si="6"/>
        <v>7</v>
      </c>
      <c r="F27" s="50">
        <f t="shared" si="6"/>
        <v>7</v>
      </c>
      <c r="G27" s="50">
        <f t="shared" si="6"/>
        <v>7</v>
      </c>
      <c r="H27" s="50">
        <f t="shared" si="6"/>
        <v>7</v>
      </c>
      <c r="I27" s="50">
        <f t="shared" si="6"/>
        <v>7</v>
      </c>
      <c r="J27" s="50">
        <f t="shared" si="6"/>
        <v>7</v>
      </c>
      <c r="K27" s="50">
        <f t="shared" si="6"/>
        <v>7</v>
      </c>
      <c r="L27" s="50">
        <f t="shared" si="6"/>
        <v>7</v>
      </c>
      <c r="M27" s="65">
        <f t="shared" si="6"/>
        <v>7</v>
      </c>
    </row>
    <row r="28" spans="1:13" ht="15">
      <c r="A28" s="331"/>
      <c r="B28" s="313" t="s">
        <v>178</v>
      </c>
      <c r="C28" s="51" t="s">
        <v>88</v>
      </c>
      <c r="D28" s="67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  <c r="M28" s="67">
        <v>1</v>
      </c>
    </row>
    <row r="29" spans="1:13" ht="15">
      <c r="A29" s="331"/>
      <c r="B29" s="313"/>
      <c r="C29" s="52" t="s">
        <v>75</v>
      </c>
      <c r="D29" s="64">
        <v>6</v>
      </c>
      <c r="E29" s="64">
        <v>6</v>
      </c>
      <c r="F29" s="64">
        <v>6</v>
      </c>
      <c r="G29" s="64">
        <v>6</v>
      </c>
      <c r="H29" s="64">
        <v>6</v>
      </c>
      <c r="I29" s="64">
        <v>6</v>
      </c>
      <c r="J29" s="64">
        <v>6</v>
      </c>
      <c r="K29" s="64">
        <v>6</v>
      </c>
      <c r="L29" s="64">
        <v>6</v>
      </c>
      <c r="M29" s="64">
        <v>6</v>
      </c>
    </row>
    <row r="30" spans="1:13" ht="15.75" thickBot="1">
      <c r="A30" s="332"/>
      <c r="B30" s="329"/>
      <c r="C30" s="49" t="s">
        <v>157</v>
      </c>
      <c r="D30" s="50">
        <f aca="true" t="shared" si="7" ref="D30:M30">SUM(D28:D29)</f>
        <v>7</v>
      </c>
      <c r="E30" s="50">
        <f t="shared" si="7"/>
        <v>7</v>
      </c>
      <c r="F30" s="50">
        <f t="shared" si="7"/>
        <v>7</v>
      </c>
      <c r="G30" s="50">
        <f t="shared" si="7"/>
        <v>7</v>
      </c>
      <c r="H30" s="50">
        <f t="shared" si="7"/>
        <v>7</v>
      </c>
      <c r="I30" s="50">
        <f t="shared" si="7"/>
        <v>7</v>
      </c>
      <c r="J30" s="50">
        <f t="shared" si="7"/>
        <v>7</v>
      </c>
      <c r="K30" s="50">
        <f t="shared" si="7"/>
        <v>7</v>
      </c>
      <c r="L30" s="50">
        <f t="shared" si="7"/>
        <v>7</v>
      </c>
      <c r="M30" s="65">
        <f t="shared" si="7"/>
        <v>7</v>
      </c>
    </row>
    <row r="31" spans="1:13" ht="15">
      <c r="A31" s="327" t="s">
        <v>198</v>
      </c>
      <c r="B31" s="313" t="s">
        <v>190</v>
      </c>
      <c r="C31" s="51" t="s">
        <v>88</v>
      </c>
      <c r="D31" s="145">
        <v>1</v>
      </c>
      <c r="E31" s="145">
        <v>1</v>
      </c>
      <c r="F31" s="145">
        <v>1</v>
      </c>
      <c r="G31" s="145">
        <v>1</v>
      </c>
      <c r="H31" s="145">
        <v>1</v>
      </c>
      <c r="I31" s="145">
        <v>1</v>
      </c>
      <c r="J31" s="145">
        <v>1</v>
      </c>
      <c r="K31" s="145">
        <v>1</v>
      </c>
      <c r="L31" s="145">
        <v>1</v>
      </c>
      <c r="M31" s="145">
        <v>1</v>
      </c>
    </row>
    <row r="32" spans="1:13" ht="15">
      <c r="A32" s="327"/>
      <c r="B32" s="314"/>
      <c r="C32" s="52" t="s">
        <v>75</v>
      </c>
      <c r="D32" s="147">
        <v>2</v>
      </c>
      <c r="E32" s="147">
        <v>2</v>
      </c>
      <c r="F32" s="147">
        <v>2</v>
      </c>
      <c r="G32" s="147">
        <v>2</v>
      </c>
      <c r="H32" s="147">
        <v>2</v>
      </c>
      <c r="I32" s="147">
        <v>2</v>
      </c>
      <c r="J32" s="147">
        <v>2</v>
      </c>
      <c r="K32" s="147">
        <v>2</v>
      </c>
      <c r="L32" s="147">
        <v>2</v>
      </c>
      <c r="M32" s="147">
        <v>2</v>
      </c>
    </row>
    <row r="33" spans="1:13" ht="15.75" thickBot="1">
      <c r="A33" s="327"/>
      <c r="B33" s="314"/>
      <c r="C33" s="49" t="s">
        <v>157</v>
      </c>
      <c r="D33" s="50">
        <f>SUM(D31:D32)</f>
        <v>3</v>
      </c>
      <c r="E33" s="50">
        <f aca="true" t="shared" si="8" ref="E33:M33">SUM(E31:E32)</f>
        <v>3</v>
      </c>
      <c r="F33" s="50">
        <f t="shared" si="8"/>
        <v>3</v>
      </c>
      <c r="G33" s="50">
        <f t="shared" si="8"/>
        <v>3</v>
      </c>
      <c r="H33" s="50">
        <f t="shared" si="8"/>
        <v>3</v>
      </c>
      <c r="I33" s="50">
        <f t="shared" si="8"/>
        <v>3</v>
      </c>
      <c r="J33" s="50">
        <f t="shared" si="8"/>
        <v>3</v>
      </c>
      <c r="K33" s="50">
        <f t="shared" si="8"/>
        <v>3</v>
      </c>
      <c r="L33" s="50">
        <f t="shared" si="8"/>
        <v>3</v>
      </c>
      <c r="M33" s="50">
        <f t="shared" si="8"/>
        <v>3</v>
      </c>
    </row>
    <row r="34" spans="1:13" ht="15">
      <c r="A34" s="327"/>
      <c r="B34" s="316" t="s">
        <v>191</v>
      </c>
      <c r="C34" s="51" t="s">
        <v>88</v>
      </c>
      <c r="D34" s="145">
        <v>1</v>
      </c>
      <c r="E34" s="145">
        <v>1</v>
      </c>
      <c r="F34" s="145">
        <v>1</v>
      </c>
      <c r="G34" s="145">
        <v>1</v>
      </c>
      <c r="H34" s="145">
        <v>1</v>
      </c>
      <c r="I34" s="145">
        <v>1</v>
      </c>
      <c r="J34" s="145">
        <v>1</v>
      </c>
      <c r="K34" s="145">
        <v>1</v>
      </c>
      <c r="L34" s="145">
        <v>1</v>
      </c>
      <c r="M34" s="145">
        <v>1</v>
      </c>
    </row>
    <row r="35" spans="1:13" ht="15">
      <c r="A35" s="327"/>
      <c r="B35" s="317"/>
      <c r="C35" s="146" t="s">
        <v>75</v>
      </c>
      <c r="D35" s="147">
        <v>2</v>
      </c>
      <c r="E35" s="147">
        <v>2</v>
      </c>
      <c r="F35" s="147">
        <v>2</v>
      </c>
      <c r="G35" s="147">
        <v>2</v>
      </c>
      <c r="H35" s="147">
        <v>2</v>
      </c>
      <c r="I35" s="147">
        <v>2</v>
      </c>
      <c r="J35" s="147">
        <v>2</v>
      </c>
      <c r="K35" s="147">
        <v>2</v>
      </c>
      <c r="L35" s="147">
        <v>2</v>
      </c>
      <c r="M35" s="147">
        <v>2</v>
      </c>
    </row>
    <row r="36" spans="1:13" ht="15.75" thickBot="1">
      <c r="A36" s="327"/>
      <c r="B36" s="317"/>
      <c r="C36" s="49" t="s">
        <v>157</v>
      </c>
      <c r="D36" s="50">
        <f aca="true" t="shared" si="9" ref="D36:M36">SUM(D34:D35)</f>
        <v>3</v>
      </c>
      <c r="E36" s="50">
        <f t="shared" si="9"/>
        <v>3</v>
      </c>
      <c r="F36" s="50">
        <f t="shared" si="9"/>
        <v>3</v>
      </c>
      <c r="G36" s="50">
        <f t="shared" si="9"/>
        <v>3</v>
      </c>
      <c r="H36" s="50">
        <f t="shared" si="9"/>
        <v>3</v>
      </c>
      <c r="I36" s="50">
        <f t="shared" si="9"/>
        <v>3</v>
      </c>
      <c r="J36" s="50">
        <f t="shared" si="9"/>
        <v>3</v>
      </c>
      <c r="K36" s="50">
        <f t="shared" si="9"/>
        <v>3</v>
      </c>
      <c r="L36" s="50">
        <f t="shared" si="9"/>
        <v>3</v>
      </c>
      <c r="M36" s="50">
        <f t="shared" si="9"/>
        <v>3</v>
      </c>
    </row>
    <row r="37" spans="1:13" ht="15">
      <c r="A37" s="327"/>
      <c r="B37" s="313" t="s">
        <v>192</v>
      </c>
      <c r="C37" s="51" t="s">
        <v>88</v>
      </c>
      <c r="D37" s="145">
        <v>1</v>
      </c>
      <c r="E37" s="145">
        <v>1</v>
      </c>
      <c r="F37" s="145">
        <v>1</v>
      </c>
      <c r="G37" s="145">
        <v>1</v>
      </c>
      <c r="H37" s="145">
        <v>1</v>
      </c>
      <c r="I37" s="145">
        <v>1</v>
      </c>
      <c r="J37" s="145">
        <v>1</v>
      </c>
      <c r="K37" s="145">
        <v>1</v>
      </c>
      <c r="L37" s="145">
        <v>1</v>
      </c>
      <c r="M37" s="145">
        <v>1</v>
      </c>
    </row>
    <row r="38" spans="1:13" ht="15">
      <c r="A38" s="327"/>
      <c r="B38" s="313"/>
      <c r="C38" s="52" t="s">
        <v>75</v>
      </c>
      <c r="D38" s="147">
        <v>2</v>
      </c>
      <c r="E38" s="147">
        <v>2</v>
      </c>
      <c r="F38" s="147">
        <v>2</v>
      </c>
      <c r="G38" s="147">
        <v>2</v>
      </c>
      <c r="H38" s="147">
        <v>2</v>
      </c>
      <c r="I38" s="147">
        <v>2</v>
      </c>
      <c r="J38" s="147">
        <v>2</v>
      </c>
      <c r="K38" s="147">
        <v>2</v>
      </c>
      <c r="L38" s="147">
        <v>2</v>
      </c>
      <c r="M38" s="147">
        <v>2</v>
      </c>
    </row>
    <row r="39" spans="1:13" ht="15.75" thickBot="1">
      <c r="A39" s="327"/>
      <c r="B39" s="313"/>
      <c r="C39" s="49" t="s">
        <v>157</v>
      </c>
      <c r="D39" s="50">
        <f aca="true" t="shared" si="10" ref="D39:M39">SUM(D37:D38)</f>
        <v>3</v>
      </c>
      <c r="E39" s="50">
        <f t="shared" si="10"/>
        <v>3</v>
      </c>
      <c r="F39" s="50">
        <f t="shared" si="10"/>
        <v>3</v>
      </c>
      <c r="G39" s="50">
        <f t="shared" si="10"/>
        <v>3</v>
      </c>
      <c r="H39" s="50">
        <f t="shared" si="10"/>
        <v>3</v>
      </c>
      <c r="I39" s="50">
        <f t="shared" si="10"/>
        <v>3</v>
      </c>
      <c r="J39" s="50">
        <f t="shared" si="10"/>
        <v>3</v>
      </c>
      <c r="K39" s="50">
        <f t="shared" si="10"/>
        <v>3</v>
      </c>
      <c r="L39" s="50">
        <f t="shared" si="10"/>
        <v>3</v>
      </c>
      <c r="M39" s="50">
        <f t="shared" si="10"/>
        <v>3</v>
      </c>
    </row>
    <row r="40" spans="1:13" ht="15">
      <c r="A40" s="327"/>
      <c r="B40" s="313" t="s">
        <v>193</v>
      </c>
      <c r="C40" s="51" t="s">
        <v>88</v>
      </c>
      <c r="D40" s="145">
        <v>1</v>
      </c>
      <c r="E40" s="145">
        <v>1</v>
      </c>
      <c r="F40" s="145">
        <v>1</v>
      </c>
      <c r="G40" s="145">
        <v>1</v>
      </c>
      <c r="H40" s="145">
        <v>1</v>
      </c>
      <c r="I40" s="145">
        <v>1</v>
      </c>
      <c r="J40" s="145">
        <v>1</v>
      </c>
      <c r="K40" s="145">
        <v>1</v>
      </c>
      <c r="L40" s="145">
        <v>1</v>
      </c>
      <c r="M40" s="145">
        <v>1</v>
      </c>
    </row>
    <row r="41" spans="1:13" ht="15">
      <c r="A41" s="327"/>
      <c r="B41" s="314"/>
      <c r="C41" s="52" t="s">
        <v>75</v>
      </c>
      <c r="D41" s="147">
        <v>2</v>
      </c>
      <c r="E41" s="147">
        <v>2</v>
      </c>
      <c r="F41" s="147">
        <v>2</v>
      </c>
      <c r="G41" s="147">
        <v>2</v>
      </c>
      <c r="H41" s="147">
        <v>2</v>
      </c>
      <c r="I41" s="147">
        <v>2</v>
      </c>
      <c r="J41" s="147">
        <v>2</v>
      </c>
      <c r="K41" s="147">
        <v>2</v>
      </c>
      <c r="L41" s="147">
        <v>2</v>
      </c>
      <c r="M41" s="147">
        <v>2</v>
      </c>
    </row>
    <row r="42" spans="1:13" ht="15.75" thickBot="1">
      <c r="A42" s="327"/>
      <c r="B42" s="314"/>
      <c r="C42" s="49" t="s">
        <v>157</v>
      </c>
      <c r="D42" s="50">
        <f aca="true" t="shared" si="11" ref="D42:M42">SUM(D40:D41)</f>
        <v>3</v>
      </c>
      <c r="E42" s="50">
        <f t="shared" si="11"/>
        <v>3</v>
      </c>
      <c r="F42" s="50">
        <f t="shared" si="11"/>
        <v>3</v>
      </c>
      <c r="G42" s="50">
        <f t="shared" si="11"/>
        <v>3</v>
      </c>
      <c r="H42" s="50">
        <f t="shared" si="11"/>
        <v>3</v>
      </c>
      <c r="I42" s="50">
        <f t="shared" si="11"/>
        <v>3</v>
      </c>
      <c r="J42" s="50">
        <f t="shared" si="11"/>
        <v>3</v>
      </c>
      <c r="K42" s="50">
        <f t="shared" si="11"/>
        <v>3</v>
      </c>
      <c r="L42" s="50">
        <f t="shared" si="11"/>
        <v>3</v>
      </c>
      <c r="M42" s="50">
        <f t="shared" si="11"/>
        <v>3</v>
      </c>
    </row>
    <row r="43" spans="1:13" ht="15">
      <c r="A43" s="327"/>
      <c r="B43" s="313" t="s">
        <v>194</v>
      </c>
      <c r="C43" s="51" t="s">
        <v>88</v>
      </c>
      <c r="D43" s="145">
        <v>1</v>
      </c>
      <c r="E43" s="145">
        <v>1</v>
      </c>
      <c r="F43" s="145">
        <v>1</v>
      </c>
      <c r="G43" s="145">
        <v>1</v>
      </c>
      <c r="H43" s="145">
        <v>1</v>
      </c>
      <c r="I43" s="145">
        <v>1</v>
      </c>
      <c r="J43" s="145">
        <v>1</v>
      </c>
      <c r="K43" s="145">
        <v>1</v>
      </c>
      <c r="L43" s="145">
        <v>1</v>
      </c>
      <c r="M43" s="145">
        <v>1</v>
      </c>
    </row>
    <row r="44" spans="1:13" ht="15">
      <c r="A44" s="327"/>
      <c r="B44" s="314"/>
      <c r="C44" s="52" t="s">
        <v>75</v>
      </c>
      <c r="D44" s="147">
        <v>2</v>
      </c>
      <c r="E44" s="147">
        <v>2</v>
      </c>
      <c r="F44" s="147">
        <v>2</v>
      </c>
      <c r="G44" s="147">
        <v>2</v>
      </c>
      <c r="H44" s="147">
        <v>2</v>
      </c>
      <c r="I44" s="147">
        <v>2</v>
      </c>
      <c r="J44" s="147">
        <v>2</v>
      </c>
      <c r="K44" s="147">
        <v>2</v>
      </c>
      <c r="L44" s="147">
        <v>2</v>
      </c>
      <c r="M44" s="147">
        <v>2</v>
      </c>
    </row>
    <row r="45" spans="1:13" ht="15.75" thickBot="1">
      <c r="A45" s="327"/>
      <c r="B45" s="314"/>
      <c r="C45" s="49" t="s">
        <v>157</v>
      </c>
      <c r="D45" s="50">
        <f aca="true" t="shared" si="12" ref="D45:M45">SUM(D43:D44)</f>
        <v>3</v>
      </c>
      <c r="E45" s="50">
        <f t="shared" si="12"/>
        <v>3</v>
      </c>
      <c r="F45" s="50">
        <f t="shared" si="12"/>
        <v>3</v>
      </c>
      <c r="G45" s="50">
        <f t="shared" si="12"/>
        <v>3</v>
      </c>
      <c r="H45" s="50">
        <f t="shared" si="12"/>
        <v>3</v>
      </c>
      <c r="I45" s="50">
        <f t="shared" si="12"/>
        <v>3</v>
      </c>
      <c r="J45" s="50">
        <f t="shared" si="12"/>
        <v>3</v>
      </c>
      <c r="K45" s="50">
        <f t="shared" si="12"/>
        <v>3</v>
      </c>
      <c r="L45" s="50">
        <f t="shared" si="12"/>
        <v>3</v>
      </c>
      <c r="M45" s="50">
        <f t="shared" si="12"/>
        <v>3</v>
      </c>
    </row>
    <row r="46" spans="1:13" ht="15">
      <c r="A46" s="327"/>
      <c r="B46" s="313" t="s">
        <v>195</v>
      </c>
      <c r="C46" s="51" t="s">
        <v>88</v>
      </c>
      <c r="D46" s="145">
        <v>1</v>
      </c>
      <c r="E46" s="145">
        <v>1</v>
      </c>
      <c r="F46" s="145">
        <v>1</v>
      </c>
      <c r="G46" s="145">
        <v>1</v>
      </c>
      <c r="H46" s="145">
        <v>1</v>
      </c>
      <c r="I46" s="145">
        <v>1</v>
      </c>
      <c r="J46" s="145">
        <v>1</v>
      </c>
      <c r="K46" s="145">
        <v>1</v>
      </c>
      <c r="L46" s="145">
        <v>1</v>
      </c>
      <c r="M46" s="145">
        <v>1</v>
      </c>
    </row>
    <row r="47" spans="1:13" ht="15">
      <c r="A47" s="327"/>
      <c r="B47" s="314"/>
      <c r="C47" s="52" t="s">
        <v>75</v>
      </c>
      <c r="D47" s="147">
        <v>2</v>
      </c>
      <c r="E47" s="147">
        <v>2</v>
      </c>
      <c r="F47" s="147">
        <v>2</v>
      </c>
      <c r="G47" s="147">
        <v>2</v>
      </c>
      <c r="H47" s="147">
        <v>2</v>
      </c>
      <c r="I47" s="147">
        <v>2</v>
      </c>
      <c r="J47" s="147">
        <v>2</v>
      </c>
      <c r="K47" s="147">
        <v>2</v>
      </c>
      <c r="L47" s="147">
        <v>2</v>
      </c>
      <c r="M47" s="147">
        <v>2</v>
      </c>
    </row>
    <row r="48" spans="1:13" ht="15.75" thickBot="1">
      <c r="A48" s="327"/>
      <c r="B48" s="314"/>
      <c r="C48" s="49" t="s">
        <v>157</v>
      </c>
      <c r="D48" s="50">
        <f aca="true" t="shared" si="13" ref="D48:M48">SUM(D46:D47)</f>
        <v>3</v>
      </c>
      <c r="E48" s="50">
        <f t="shared" si="13"/>
        <v>3</v>
      </c>
      <c r="F48" s="50">
        <f t="shared" si="13"/>
        <v>3</v>
      </c>
      <c r="G48" s="50">
        <f t="shared" si="13"/>
        <v>3</v>
      </c>
      <c r="H48" s="50">
        <f t="shared" si="13"/>
        <v>3</v>
      </c>
      <c r="I48" s="50">
        <f t="shared" si="13"/>
        <v>3</v>
      </c>
      <c r="J48" s="50">
        <f t="shared" si="13"/>
        <v>3</v>
      </c>
      <c r="K48" s="50">
        <f t="shared" si="13"/>
        <v>3</v>
      </c>
      <c r="L48" s="50">
        <f t="shared" si="13"/>
        <v>3</v>
      </c>
      <c r="M48" s="50">
        <f t="shared" si="13"/>
        <v>3</v>
      </c>
    </row>
    <row r="49" spans="1:13" ht="15">
      <c r="A49" s="327"/>
      <c r="B49" s="313" t="s">
        <v>196</v>
      </c>
      <c r="C49" s="51" t="s">
        <v>88</v>
      </c>
      <c r="D49" s="145">
        <v>1</v>
      </c>
      <c r="E49" s="145">
        <v>1</v>
      </c>
      <c r="F49" s="145">
        <v>1</v>
      </c>
      <c r="G49" s="145">
        <v>1</v>
      </c>
      <c r="H49" s="145">
        <v>1</v>
      </c>
      <c r="I49" s="145">
        <v>1</v>
      </c>
      <c r="J49" s="145">
        <v>1</v>
      </c>
      <c r="K49" s="145">
        <v>1</v>
      </c>
      <c r="L49" s="145">
        <v>1</v>
      </c>
      <c r="M49" s="145">
        <v>1</v>
      </c>
    </row>
    <row r="50" spans="1:13" ht="15">
      <c r="A50" s="327"/>
      <c r="B50" s="314"/>
      <c r="C50" s="52" t="s">
        <v>75</v>
      </c>
      <c r="D50" s="147">
        <v>2</v>
      </c>
      <c r="E50" s="147">
        <v>2</v>
      </c>
      <c r="F50" s="147">
        <v>2</v>
      </c>
      <c r="G50" s="147">
        <v>2</v>
      </c>
      <c r="H50" s="147">
        <v>2</v>
      </c>
      <c r="I50" s="147">
        <v>2</v>
      </c>
      <c r="J50" s="147">
        <v>2</v>
      </c>
      <c r="K50" s="147">
        <v>2</v>
      </c>
      <c r="L50" s="147">
        <v>2</v>
      </c>
      <c r="M50" s="147">
        <v>2</v>
      </c>
    </row>
    <row r="51" spans="1:13" ht="15.75" thickBot="1">
      <c r="A51" s="327"/>
      <c r="B51" s="314"/>
      <c r="C51" s="49" t="s">
        <v>157</v>
      </c>
      <c r="D51" s="50">
        <f aca="true" t="shared" si="14" ref="D51:M51">SUM(D49:D50)</f>
        <v>3</v>
      </c>
      <c r="E51" s="50">
        <f t="shared" si="14"/>
        <v>3</v>
      </c>
      <c r="F51" s="50">
        <f t="shared" si="14"/>
        <v>3</v>
      </c>
      <c r="G51" s="50">
        <f t="shared" si="14"/>
        <v>3</v>
      </c>
      <c r="H51" s="50">
        <f t="shared" si="14"/>
        <v>3</v>
      </c>
      <c r="I51" s="50">
        <f t="shared" si="14"/>
        <v>3</v>
      </c>
      <c r="J51" s="50">
        <f t="shared" si="14"/>
        <v>3</v>
      </c>
      <c r="K51" s="50">
        <f t="shared" si="14"/>
        <v>3</v>
      </c>
      <c r="L51" s="50">
        <f t="shared" si="14"/>
        <v>3</v>
      </c>
      <c r="M51" s="50">
        <f t="shared" si="14"/>
        <v>3</v>
      </c>
    </row>
    <row r="52" spans="1:13" ht="15">
      <c r="A52" s="327"/>
      <c r="B52" s="313" t="s">
        <v>197</v>
      </c>
      <c r="C52" s="51" t="s">
        <v>88</v>
      </c>
      <c r="D52" s="145">
        <v>1</v>
      </c>
      <c r="E52" s="145">
        <v>1</v>
      </c>
      <c r="F52" s="145">
        <v>1</v>
      </c>
      <c r="G52" s="145">
        <v>1</v>
      </c>
      <c r="H52" s="145">
        <v>1</v>
      </c>
      <c r="I52" s="145">
        <v>1</v>
      </c>
      <c r="J52" s="145">
        <v>1</v>
      </c>
      <c r="K52" s="145">
        <v>1</v>
      </c>
      <c r="L52" s="145">
        <v>1</v>
      </c>
      <c r="M52" s="145">
        <v>1</v>
      </c>
    </row>
    <row r="53" spans="1:13" ht="15">
      <c r="A53" s="327"/>
      <c r="B53" s="314"/>
      <c r="C53" s="52" t="s">
        <v>75</v>
      </c>
      <c r="D53" s="147">
        <v>2</v>
      </c>
      <c r="E53" s="147">
        <v>2</v>
      </c>
      <c r="F53" s="147">
        <v>2</v>
      </c>
      <c r="G53" s="147">
        <v>2</v>
      </c>
      <c r="H53" s="147">
        <v>2</v>
      </c>
      <c r="I53" s="147">
        <v>2</v>
      </c>
      <c r="J53" s="147">
        <v>2</v>
      </c>
      <c r="K53" s="147">
        <v>2</v>
      </c>
      <c r="L53" s="147">
        <v>2</v>
      </c>
      <c r="M53" s="147">
        <v>2</v>
      </c>
    </row>
    <row r="54" spans="1:13" ht="15.75" thickBot="1">
      <c r="A54" s="328"/>
      <c r="B54" s="315"/>
      <c r="C54" s="49" t="s">
        <v>157</v>
      </c>
      <c r="D54" s="50">
        <f aca="true" t="shared" si="15" ref="D54:M54">SUM(D52:D53)</f>
        <v>3</v>
      </c>
      <c r="E54" s="50">
        <f t="shared" si="15"/>
        <v>3</v>
      </c>
      <c r="F54" s="50">
        <f t="shared" si="15"/>
        <v>3</v>
      </c>
      <c r="G54" s="50">
        <f t="shared" si="15"/>
        <v>3</v>
      </c>
      <c r="H54" s="50">
        <f t="shared" si="15"/>
        <v>3</v>
      </c>
      <c r="I54" s="50">
        <f t="shared" si="15"/>
        <v>3</v>
      </c>
      <c r="J54" s="50">
        <f t="shared" si="15"/>
        <v>3</v>
      </c>
      <c r="K54" s="50">
        <f t="shared" si="15"/>
        <v>3</v>
      </c>
      <c r="L54" s="50">
        <f t="shared" si="15"/>
        <v>3</v>
      </c>
      <c r="M54" s="50">
        <f t="shared" si="15"/>
        <v>3</v>
      </c>
    </row>
  </sheetData>
  <sheetProtection/>
  <mergeCells count="21">
    <mergeCell ref="B22:B24"/>
    <mergeCell ref="B16:B18"/>
    <mergeCell ref="B10:B12"/>
    <mergeCell ref="B13:B15"/>
    <mergeCell ref="B7:B9"/>
    <mergeCell ref="B34:B36"/>
    <mergeCell ref="A4:A6"/>
    <mergeCell ref="B4:B6"/>
    <mergeCell ref="C4:M4"/>
    <mergeCell ref="A31:A54"/>
    <mergeCell ref="B31:B33"/>
    <mergeCell ref="B28:B30"/>
    <mergeCell ref="A7:A30"/>
    <mergeCell ref="B25:B27"/>
    <mergeCell ref="B19:B21"/>
    <mergeCell ref="B49:B51"/>
    <mergeCell ref="B52:B54"/>
    <mergeCell ref="B46:B48"/>
    <mergeCell ref="B43:B45"/>
    <mergeCell ref="B40:B42"/>
    <mergeCell ref="B37:B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Энергогарант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elenak</dc:creator>
  <cp:keywords/>
  <dc:description/>
  <cp:lastModifiedBy>DV</cp:lastModifiedBy>
  <cp:lastPrinted>2011-06-10T09:05:53Z</cp:lastPrinted>
  <dcterms:created xsi:type="dcterms:W3CDTF">2011-05-27T04:56:50Z</dcterms:created>
  <dcterms:modified xsi:type="dcterms:W3CDTF">2011-07-07T14:21:02Z</dcterms:modified>
  <cp:category/>
  <cp:version/>
  <cp:contentType/>
  <cp:contentStatus/>
</cp:coreProperties>
</file>