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7365" activeTab="0"/>
  </bookViews>
  <sheets>
    <sheet name="Июль" sheetId="1" r:id="rId1"/>
  </sheets>
  <definedNames>
    <definedName name="_xlfn.BAHTTEXT" hidden="1">#NAME?</definedName>
    <definedName name="_xlfn.COUNTIFS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 Dogadkin DV</author>
  </authors>
  <commentList>
    <comment ref="AK2" authorId="0">
      <text>
        <r>
          <rPr>
            <sz val="8"/>
            <rFont val="Tahoma"/>
            <family val="2"/>
          </rPr>
          <t xml:space="preserve">Если есть предпраздничный день(7 часов), то сюда поставить 1.
</t>
        </r>
      </text>
    </comment>
    <comment ref="AM5" authorId="0">
      <text>
        <r>
          <rPr>
            <b/>
            <sz val="8"/>
            <rFont val="Tahoma"/>
            <family val="2"/>
          </rPr>
          <t>количество дней отпуска в этом месяце, не считая выходных и праздничных дней</t>
        </r>
      </text>
    </comment>
    <comment ref="AI5" authorId="0">
      <text>
        <r>
          <rPr>
            <b/>
            <sz val="8"/>
            <rFont val="Tahoma"/>
            <family val="2"/>
          </rPr>
          <t>Норма рабочего времени в этом месяце, с учетом отпусков("О"), больничных("Б") и др.("А")</t>
        </r>
      </text>
    </comment>
  </commentList>
</comments>
</file>

<file path=xl/sharedStrings.xml><?xml version="1.0" encoding="utf-8"?>
<sst xmlns="http://schemas.openxmlformats.org/spreadsheetml/2006/main" count="104" uniqueCount="21">
  <si>
    <t>Сб</t>
  </si>
  <si>
    <t>Вс</t>
  </si>
  <si>
    <t>Праздники</t>
  </si>
  <si>
    <t>А</t>
  </si>
  <si>
    <t>О</t>
  </si>
  <si>
    <t>Факт</t>
  </si>
  <si>
    <t>Норма</t>
  </si>
  <si>
    <t>Пере-</t>
  </si>
  <si>
    <t>Недо-</t>
  </si>
  <si>
    <t>Б</t>
  </si>
  <si>
    <t>работка</t>
  </si>
  <si>
    <t>Иванов</t>
  </si>
  <si>
    <t>Петров</t>
  </si>
  <si>
    <t>Сидоров</t>
  </si>
  <si>
    <t>Пупкин</t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</si>
  <si>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- - - - - - - -</t>
    </r>
  </si>
  <si>
    <t>Пн</t>
  </si>
  <si>
    <t>Вт</t>
  </si>
  <si>
    <t>Ср</t>
  </si>
  <si>
    <t>Чт</t>
  </si>
  <si>
    <t>Пт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</si>
</sst>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\ &quot;года&quot;"/>
    <numFmt numFmtId="165" formatCode="[h]:mm;@"/>
    <numFmt numFmtId="166" formatCode="mmm"/>
    <numFmt numFmtId="167" formatCode="dd"/>
    <numFmt numFmtId="168" formatCode="h:mm;@"/>
    <numFmt numFmtId="169" formatCode="[h]:mm"/>
  </numFmts>
  <fonts count="51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2" fillId="13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12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13" borderId="10" xfId="0" applyNumberFormat="1" applyFont="1" applyFill="1" applyBorder="1" applyAlignment="1">
      <alignment horizontal="center" vertical="center"/>
    </xf>
    <xf numFmtId="168" fontId="3" fillId="12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9" fontId="2" fillId="0" borderId="10" xfId="0" applyNumberFormat="1" applyFont="1" applyBorder="1" applyAlignment="1">
      <alignment horizontal="center" vertical="center"/>
    </xf>
    <xf numFmtId="165" fontId="3" fillId="13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13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5" fontId="49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13" borderId="19" xfId="0" applyNumberFormat="1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rgb="FFFF0000"/>
      </font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PageLayoutView="0" workbookViewId="0" topLeftCell="M1">
      <selection activeCell="AJ20" sqref="AJ20"/>
    </sheetView>
  </sheetViews>
  <sheetFormatPr defaultColWidth="9.00390625" defaultRowHeight="12.75"/>
  <cols>
    <col min="1" max="1" width="4.25390625" style="3" customWidth="1"/>
    <col min="2" max="2" width="12.875" style="3" customWidth="1"/>
    <col min="3" max="32" width="3.75390625" style="3" customWidth="1"/>
    <col min="33" max="33" width="3.875" style="3" customWidth="1"/>
    <col min="34" max="34" width="7.625" style="3" customWidth="1"/>
    <col min="35" max="35" width="12.875" style="3" bestFit="1" customWidth="1"/>
    <col min="36" max="37" width="7.125" style="3" customWidth="1"/>
    <col min="38" max="38" width="4.125" style="3" customWidth="1"/>
    <col min="39" max="39" width="3.75390625" style="4" customWidth="1"/>
    <col min="40" max="42" width="3.75390625" style="3" customWidth="1"/>
    <col min="43" max="45" width="9.125" style="3" customWidth="1"/>
    <col min="46" max="46" width="4.375" style="3" bestFit="1" customWidth="1"/>
    <col min="47" max="16384" width="9.125" style="3" customWidth="1"/>
  </cols>
  <sheetData>
    <row r="1" spans="1:46" ht="12.75">
      <c r="A1" s="38">
        <f>C3</f>
        <v>39995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1"/>
      <c r="AI1" s="2"/>
      <c r="AJ1" s="2"/>
      <c r="AK1" s="45">
        <v>0.3333333333333333</v>
      </c>
      <c r="AQ1" s="39" t="s">
        <v>2</v>
      </c>
      <c r="AR1" s="39"/>
      <c r="AS1" s="3" t="s">
        <v>3</v>
      </c>
      <c r="AT1" s="6">
        <v>39814</v>
      </c>
    </row>
    <row r="2" spans="1:46" ht="12.75">
      <c r="A2" s="7"/>
      <c r="B2" s="7"/>
      <c r="C2" s="8" t="str">
        <f>TEXT(C3,"ДД")</f>
        <v>01</v>
      </c>
      <c r="D2" s="8" t="str">
        <f aca="true" t="shared" si="0" ref="D2:AD2">TEXT(D3,"ДД")</f>
        <v>02</v>
      </c>
      <c r="E2" s="8" t="str">
        <f t="shared" si="0"/>
        <v>03</v>
      </c>
      <c r="F2" s="8" t="str">
        <f t="shared" si="0"/>
        <v>04</v>
      </c>
      <c r="G2" s="8" t="str">
        <f t="shared" si="0"/>
        <v>05</v>
      </c>
      <c r="H2" s="8" t="str">
        <f t="shared" si="0"/>
        <v>06</v>
      </c>
      <c r="I2" s="8" t="str">
        <f t="shared" si="0"/>
        <v>07</v>
      </c>
      <c r="J2" s="8" t="str">
        <f t="shared" si="0"/>
        <v>08</v>
      </c>
      <c r="K2" s="8" t="str">
        <f t="shared" si="0"/>
        <v>09</v>
      </c>
      <c r="L2" s="8" t="str">
        <f t="shared" si="0"/>
        <v>10</v>
      </c>
      <c r="M2" s="8" t="str">
        <f t="shared" si="0"/>
        <v>11</v>
      </c>
      <c r="N2" s="8" t="str">
        <f t="shared" si="0"/>
        <v>12</v>
      </c>
      <c r="O2" s="8" t="str">
        <f t="shared" si="0"/>
        <v>13</v>
      </c>
      <c r="P2" s="8" t="str">
        <f t="shared" si="0"/>
        <v>14</v>
      </c>
      <c r="Q2" s="8" t="str">
        <f t="shared" si="0"/>
        <v>15</v>
      </c>
      <c r="R2" s="8" t="str">
        <f t="shared" si="0"/>
        <v>16</v>
      </c>
      <c r="S2" s="8" t="str">
        <f t="shared" si="0"/>
        <v>17</v>
      </c>
      <c r="T2" s="8" t="str">
        <f t="shared" si="0"/>
        <v>18</v>
      </c>
      <c r="U2" s="8" t="str">
        <f t="shared" si="0"/>
        <v>19</v>
      </c>
      <c r="V2" s="8" t="str">
        <f t="shared" si="0"/>
        <v>20</v>
      </c>
      <c r="W2" s="8" t="str">
        <f t="shared" si="0"/>
        <v>21</v>
      </c>
      <c r="X2" s="8" t="str">
        <f t="shared" si="0"/>
        <v>22</v>
      </c>
      <c r="Y2" s="8" t="str">
        <f t="shared" si="0"/>
        <v>23</v>
      </c>
      <c r="Z2" s="8" t="str">
        <f t="shared" si="0"/>
        <v>24</v>
      </c>
      <c r="AA2" s="8" t="str">
        <f t="shared" si="0"/>
        <v>25</v>
      </c>
      <c r="AB2" s="8" t="str">
        <f t="shared" si="0"/>
        <v>26</v>
      </c>
      <c r="AC2" s="8" t="str">
        <f t="shared" si="0"/>
        <v>27</v>
      </c>
      <c r="AD2" s="8" t="str">
        <f t="shared" si="0"/>
        <v>28</v>
      </c>
      <c r="AE2" s="8" t="str">
        <f>TEXT(AD3+1,"ДД")</f>
        <v>29</v>
      </c>
      <c r="AF2" s="8" t="str">
        <f>IF(AE3="","",TEXT(AE3+1,"ДД"))</f>
        <v>30</v>
      </c>
      <c r="AG2" s="8" t="str">
        <f>IF(AF3="","",TEXT(AF3+1,"ДД"))</f>
        <v>31</v>
      </c>
      <c r="AH2" s="9"/>
      <c r="AI2" s="9"/>
      <c r="AJ2" s="9"/>
      <c r="AK2" s="10"/>
      <c r="AM2" s="11">
        <f>IF(AE4="",0,"")</f>
      </c>
      <c r="AN2" s="11">
        <f>IF(AF4="",0,"")</f>
      </c>
      <c r="AO2" s="11">
        <f>IF(AG4="",0,"")</f>
      </c>
      <c r="AQ2" s="12">
        <f>IF(ISERROR(HLOOKUP(AR2,$C$3:$AG$3,1,FALSE)),"",AR2)</f>
      </c>
      <c r="AR2" s="12">
        <v>39814</v>
      </c>
      <c r="AS2" s="3" t="s">
        <v>4</v>
      </c>
      <c r="AT2" s="6">
        <v>39845</v>
      </c>
    </row>
    <row r="3" spans="1:46" ht="12.75">
      <c r="A3" s="13"/>
      <c r="B3" s="5"/>
      <c r="C3" s="14">
        <v>39995</v>
      </c>
      <c r="D3" s="15">
        <f>C3+1</f>
        <v>39996</v>
      </c>
      <c r="E3" s="15">
        <f aca="true" t="shared" si="1" ref="E3:AD3">D3+1</f>
        <v>39997</v>
      </c>
      <c r="F3" s="15">
        <f t="shared" si="1"/>
        <v>39998</v>
      </c>
      <c r="G3" s="15">
        <f t="shared" si="1"/>
        <v>39999</v>
      </c>
      <c r="H3" s="15">
        <f t="shared" si="1"/>
        <v>40000</v>
      </c>
      <c r="I3" s="15">
        <f t="shared" si="1"/>
        <v>40001</v>
      </c>
      <c r="J3" s="15">
        <f t="shared" si="1"/>
        <v>40002</v>
      </c>
      <c r="K3" s="15">
        <f t="shared" si="1"/>
        <v>40003</v>
      </c>
      <c r="L3" s="15">
        <f t="shared" si="1"/>
        <v>40004</v>
      </c>
      <c r="M3" s="15">
        <f t="shared" si="1"/>
        <v>40005</v>
      </c>
      <c r="N3" s="15">
        <f t="shared" si="1"/>
        <v>40006</v>
      </c>
      <c r="O3" s="15">
        <f t="shared" si="1"/>
        <v>40007</v>
      </c>
      <c r="P3" s="15">
        <f t="shared" si="1"/>
        <v>40008</v>
      </c>
      <c r="Q3" s="15">
        <f t="shared" si="1"/>
        <v>40009</v>
      </c>
      <c r="R3" s="15">
        <f t="shared" si="1"/>
        <v>40010</v>
      </c>
      <c r="S3" s="15">
        <f t="shared" si="1"/>
        <v>40011</v>
      </c>
      <c r="T3" s="15">
        <f t="shared" si="1"/>
        <v>40012</v>
      </c>
      <c r="U3" s="15">
        <f t="shared" si="1"/>
        <v>40013</v>
      </c>
      <c r="V3" s="15">
        <f t="shared" si="1"/>
        <v>40014</v>
      </c>
      <c r="W3" s="15">
        <f t="shared" si="1"/>
        <v>40015</v>
      </c>
      <c r="X3" s="15">
        <f t="shared" si="1"/>
        <v>40016</v>
      </c>
      <c r="Y3" s="15">
        <f t="shared" si="1"/>
        <v>40017</v>
      </c>
      <c r="Z3" s="15">
        <f t="shared" si="1"/>
        <v>40018</v>
      </c>
      <c r="AA3" s="15">
        <f t="shared" si="1"/>
        <v>40019</v>
      </c>
      <c r="AB3" s="15">
        <f t="shared" si="1"/>
        <v>40020</v>
      </c>
      <c r="AC3" s="15">
        <f t="shared" si="1"/>
        <v>40021</v>
      </c>
      <c r="AD3" s="15">
        <f t="shared" si="1"/>
        <v>40022</v>
      </c>
      <c r="AE3" s="15">
        <f>IF(AE2&gt;AD2,AD3+1,"")</f>
        <v>40023</v>
      </c>
      <c r="AF3" s="15">
        <f>IF(AF2&gt;AE2,AE3+1,"")</f>
        <v>40024</v>
      </c>
      <c r="AG3" s="15">
        <f>IF(AG2&gt;AF2,AF3+1,"")</f>
        <v>40025</v>
      </c>
      <c r="AH3" s="40" t="s">
        <v>5</v>
      </c>
      <c r="AI3" s="5" t="s">
        <v>6</v>
      </c>
      <c r="AJ3" s="16" t="s">
        <v>7</v>
      </c>
      <c r="AK3" s="17" t="s">
        <v>8</v>
      </c>
      <c r="AO3" s="18"/>
      <c r="AP3" s="19"/>
      <c r="AQ3" s="12">
        <f aca="true" t="shared" si="2" ref="AQ3:AQ13">IF(ISERROR(HLOOKUP(AR3,$C$3:$AG$3,1,FALSE)),"",AR3)</f>
      </c>
      <c r="AR3" s="12">
        <v>39815</v>
      </c>
      <c r="AS3" s="3" t="s">
        <v>9</v>
      </c>
      <c r="AT3" s="6">
        <v>39873</v>
      </c>
    </row>
    <row r="4" spans="1:46" ht="12.75">
      <c r="A4" s="13"/>
      <c r="B4" s="13"/>
      <c r="C4" s="20" t="str">
        <f aca="true" t="shared" si="3" ref="C4:AD4">TEXT(C3,"ддд")</f>
        <v>Ср</v>
      </c>
      <c r="D4" s="20" t="str">
        <f t="shared" si="3"/>
        <v>Чт</v>
      </c>
      <c r="E4" s="20" t="str">
        <f t="shared" si="3"/>
        <v>Пт</v>
      </c>
      <c r="F4" s="20" t="str">
        <f t="shared" si="3"/>
        <v>Сб</v>
      </c>
      <c r="G4" s="20" t="str">
        <f t="shared" si="3"/>
        <v>Вс</v>
      </c>
      <c r="H4" s="20" t="str">
        <f t="shared" si="3"/>
        <v>Пн</v>
      </c>
      <c r="I4" s="20" t="str">
        <f t="shared" si="3"/>
        <v>Вт</v>
      </c>
      <c r="J4" s="20" t="str">
        <f t="shared" si="3"/>
        <v>Ср</v>
      </c>
      <c r="K4" s="20" t="str">
        <f t="shared" si="3"/>
        <v>Чт</v>
      </c>
      <c r="L4" s="20" t="str">
        <f t="shared" si="3"/>
        <v>Пт</v>
      </c>
      <c r="M4" s="20" t="str">
        <f t="shared" si="3"/>
        <v>Сб</v>
      </c>
      <c r="N4" s="20" t="str">
        <f t="shared" si="3"/>
        <v>Вс</v>
      </c>
      <c r="O4" s="20" t="str">
        <f t="shared" si="3"/>
        <v>Пн</v>
      </c>
      <c r="P4" s="20" t="str">
        <f t="shared" si="3"/>
        <v>Вт</v>
      </c>
      <c r="Q4" s="20" t="str">
        <f t="shared" si="3"/>
        <v>Ср</v>
      </c>
      <c r="R4" s="20" t="str">
        <f t="shared" si="3"/>
        <v>Чт</v>
      </c>
      <c r="S4" s="20" t="str">
        <f t="shared" si="3"/>
        <v>Пт</v>
      </c>
      <c r="T4" s="20" t="str">
        <f t="shared" si="3"/>
        <v>Сб</v>
      </c>
      <c r="U4" s="20" t="str">
        <f t="shared" si="3"/>
        <v>Вс</v>
      </c>
      <c r="V4" s="20" t="str">
        <f t="shared" si="3"/>
        <v>Пн</v>
      </c>
      <c r="W4" s="20" t="str">
        <f t="shared" si="3"/>
        <v>Вт</v>
      </c>
      <c r="X4" s="20" t="str">
        <f t="shared" si="3"/>
        <v>Ср</v>
      </c>
      <c r="Y4" s="20" t="str">
        <f t="shared" si="3"/>
        <v>Чт</v>
      </c>
      <c r="Z4" s="20" t="str">
        <f t="shared" si="3"/>
        <v>Пт</v>
      </c>
      <c r="AA4" s="20" t="str">
        <f t="shared" si="3"/>
        <v>Сб</v>
      </c>
      <c r="AB4" s="20" t="str">
        <f t="shared" si="3"/>
        <v>Вс</v>
      </c>
      <c r="AC4" s="20" t="str">
        <f t="shared" si="3"/>
        <v>Пн</v>
      </c>
      <c r="AD4" s="20" t="str">
        <f t="shared" si="3"/>
        <v>Вт</v>
      </c>
      <c r="AE4" s="20" t="str">
        <f>IF(AE3="","",TEXT(AE3,"ддд"))</f>
        <v>Ср</v>
      </c>
      <c r="AF4" s="20" t="str">
        <f>IF(AF3="","",TEXT(AF3,"ддд"))</f>
        <v>Чт</v>
      </c>
      <c r="AG4" s="20" t="str">
        <f>IF(AG3="","",TEXT(AG3,"ддд"))</f>
        <v>Пт</v>
      </c>
      <c r="AH4" s="41"/>
      <c r="AI4" s="21">
        <f>COUNTA(C4:AG4)*8-COUNTIF(C4:AG4,"Сб")*8-COUNTIF(C4:AG4,"Вс")*8-AQ14-COUNTIF(AM2,0)*8-COUNTIF(AN2,0)*8-COUNTIF(AO2,0)*8-AK2</f>
        <v>184</v>
      </c>
      <c r="AJ4" s="42" t="s">
        <v>10</v>
      </c>
      <c r="AK4" s="43"/>
      <c r="AM4" s="22" t="s">
        <v>4</v>
      </c>
      <c r="AN4" s="23" t="s">
        <v>9</v>
      </c>
      <c r="AO4" s="24" t="s">
        <v>3</v>
      </c>
      <c r="AP4" s="25"/>
      <c r="AQ4" s="12">
        <f t="shared" si="2"/>
      </c>
      <c r="AR4" s="12">
        <v>39816</v>
      </c>
      <c r="AS4" s="26">
        <v>0.25</v>
      </c>
      <c r="AT4" s="6">
        <v>39904</v>
      </c>
    </row>
    <row r="5" spans="1:46" ht="12.75">
      <c r="A5" s="5">
        <v>1</v>
      </c>
      <c r="B5" s="27" t="s">
        <v>11</v>
      </c>
      <c r="C5" s="23" t="s">
        <v>4</v>
      </c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3" t="s">
        <v>4</v>
      </c>
      <c r="L5" s="23" t="s">
        <v>4</v>
      </c>
      <c r="M5" s="23" t="s">
        <v>4</v>
      </c>
      <c r="N5" s="23" t="s">
        <v>4</v>
      </c>
      <c r="O5" s="23" t="s">
        <v>4</v>
      </c>
      <c r="P5" s="23" t="s">
        <v>4</v>
      </c>
      <c r="Q5" s="23" t="s">
        <v>4</v>
      </c>
      <c r="R5" s="23" t="s">
        <v>4</v>
      </c>
      <c r="S5" s="23" t="s">
        <v>4</v>
      </c>
      <c r="T5" s="23" t="s">
        <v>4</v>
      </c>
      <c r="U5" s="23" t="s">
        <v>4</v>
      </c>
      <c r="V5" s="23" t="s">
        <v>4</v>
      </c>
      <c r="W5" s="23" t="s">
        <v>4</v>
      </c>
      <c r="X5" s="23" t="s">
        <v>4</v>
      </c>
      <c r="Y5" s="23" t="s">
        <v>4</v>
      </c>
      <c r="Z5" s="23" t="s">
        <v>4</v>
      </c>
      <c r="AA5" s="23" t="s">
        <v>4</v>
      </c>
      <c r="AB5" s="23" t="s">
        <v>4</v>
      </c>
      <c r="AC5" s="23" t="s">
        <v>4</v>
      </c>
      <c r="AD5" s="23" t="s">
        <v>4</v>
      </c>
      <c r="AE5" s="23"/>
      <c r="AF5" s="23"/>
      <c r="AG5" s="23"/>
      <c r="AH5" s="28">
        <f>SUM(C5:AG5)</f>
        <v>0</v>
      </c>
      <c r="AI5" s="51">
        <f>($AI$4-SUM(AM5:AO5))/24</f>
        <v>1</v>
      </c>
      <c r="AJ5" s="30">
        <f>IF(AH5&gt;AI5,AH5-AI5,"")</f>
      </c>
      <c r="AK5" s="31">
        <f>IF(AH5&lt;AI5,AI5-AH5,"")</f>
        <v>1</v>
      </c>
      <c r="AM5" s="52">
        <f>(COUNTIF(IF($C$4=$C$12,C5:G5,IF($C$4=$D$12,C5:F5,IF($C$4=$E$12,C5:E5,IF($C$4=$F$12,C5:D5,IF($C$4=$G$12,C5,IF($C$4=$H$12,E5:I5,D5:H5)))))),$AM$4)+COUNTIF(IF($C$4=$C$12,J5:N5,IF($C$4=$D$12,I5:M5,IF($C$4=$E$12,H5:L5,IF($C$4=$F$12,G5:K5,IF($C$4=$G$12,F5:J5,IF($C$4=$H$12,L5:P5,K5:O5)))))),$AM$4)+COUNTIF(IF($C$4=$C$12,Q5:U5,IF($C$4=$D$12,P5:T5,IF($C$4=$E$12,O5:S5,IF($C$4=$F$12,N5:R5,IF($C$4=$G$12,M5:Q5,IF($C$4=$H$12,S5:W5,R5:V5)))))),$AM$4)+COUNTIF(IF($C$4=$C$12,X5:AB5,IF($C$4=$D$12,W5:AA5,IF($C$4=$E$12,V5:Z5,IF($C$4=$F$12,U5:Y5,IF($C$4=$G$12,T5:X5,IF($C$4=$H$12,Z5:AD5,Y5:AC5)))))),$AM$4)+COUNTIF(IF($C$4=$C$12,AE5:AG5,IF($C$4=$D$12,AD5:AG5,IF($C$4=$E$12,AC5:AG5,IF($C$4=$F$12,AB5:AF5,IF($C$4=$G$12,AA5:AE5,IF($C$4=$H$12,AG5,AF5:AG5)))))),$AM$4))*8-AQ14</f>
        <v>160</v>
      </c>
      <c r="AN5" s="32">
        <f>(COUNTIF($C5:$E5,$AN$4)+COUNTIF($H5:$L5,$AN$4)+COUNTIF($O5:$S5,$AN$4)+COUNTIF($V5:$Z5,$AN$4)+COUNTIF($AC5:$AG5,$AN$4))*8</f>
        <v>0</v>
      </c>
      <c r="AO5" s="32">
        <f>(COUNTIF($C5:$E5,$AO$4)+COUNTIF($H5:$L5,$AO$4)+COUNTIF($O5:$S5,$AO$4)+COUNTIF($V5:$Z5,$AO$4)+COUNTIF($AC5:$AG5,$AO$4))*8</f>
        <v>0</v>
      </c>
      <c r="AP5" s="25"/>
      <c r="AQ5" s="12">
        <f t="shared" si="2"/>
      </c>
      <c r="AR5" s="12">
        <v>39817</v>
      </c>
      <c r="AS5" s="26">
        <v>0.2534722222222222</v>
      </c>
      <c r="AT5" s="6">
        <v>39934</v>
      </c>
    </row>
    <row r="6" spans="1:46" ht="12.75">
      <c r="A6" s="5">
        <v>2</v>
      </c>
      <c r="B6" s="27" t="s">
        <v>12</v>
      </c>
      <c r="C6" s="23">
        <v>0.333333333333333</v>
      </c>
      <c r="D6" s="23">
        <v>0.333333333333333</v>
      </c>
      <c r="E6" s="23">
        <v>0.333333333333333</v>
      </c>
      <c r="F6" s="23"/>
      <c r="G6" s="23"/>
      <c r="H6" s="23">
        <v>0.333333333333333</v>
      </c>
      <c r="I6" s="23">
        <v>0.333333333333333</v>
      </c>
      <c r="J6" s="23">
        <v>0.333333333333333</v>
      </c>
      <c r="K6" s="23">
        <v>0.333333333333333</v>
      </c>
      <c r="L6" s="23">
        <v>0.333333333333333</v>
      </c>
      <c r="M6" s="23"/>
      <c r="N6" s="23"/>
      <c r="O6" s="23">
        <v>0.333333333333333</v>
      </c>
      <c r="P6" s="23">
        <v>0.333333333333333</v>
      </c>
      <c r="Q6" s="23">
        <v>0.333333333333333</v>
      </c>
      <c r="R6" s="23">
        <v>0.333333333333333</v>
      </c>
      <c r="S6" s="23">
        <v>0.333333333333333</v>
      </c>
      <c r="T6" s="23"/>
      <c r="U6" s="23"/>
      <c r="V6" s="23">
        <v>0.333333333333333</v>
      </c>
      <c r="W6" s="23">
        <v>0.333333333333333</v>
      </c>
      <c r="X6" s="23">
        <v>0.333333333333333</v>
      </c>
      <c r="Y6" s="23">
        <v>0.333333333333333</v>
      </c>
      <c r="Z6" s="23">
        <v>0.333333333333333</v>
      </c>
      <c r="AA6" s="23"/>
      <c r="AB6" s="23"/>
      <c r="AC6" s="23">
        <v>0.333333333333333</v>
      </c>
      <c r="AD6" s="23">
        <v>0.333333333333333</v>
      </c>
      <c r="AE6" s="23">
        <v>0.333333333333333</v>
      </c>
      <c r="AF6" s="23">
        <v>0.333333333333333</v>
      </c>
      <c r="AG6" s="23">
        <v>0.333333333333333</v>
      </c>
      <c r="AH6" s="28">
        <f>SUM(C6:AG6)</f>
        <v>7.666666666666659</v>
      </c>
      <c r="AI6" s="29">
        <f>($AI$4-SUM(AM6:AO6))/24</f>
        <v>7.666666666666667</v>
      </c>
      <c r="AJ6" s="30">
        <f>IF(AH6&gt;AI6,AH6-AI6,"")</f>
      </c>
      <c r="AK6" s="31">
        <f>IF(AH6&lt;AI6,AI6-AH6,"")</f>
        <v>7.993605777301127E-15</v>
      </c>
      <c r="AM6" s="32">
        <f>(COUNTIF($C6:$E6,$AM$4)+COUNTIF($H6:$L6,$AM$4)+COUNTIF($O6:$S6,$AM$4)+COUNTIF($V6:$Z6,$AM$4)+COUNTIF($AC6:$AG6,$AM$4))*8</f>
        <v>0</v>
      </c>
      <c r="AN6" s="32">
        <f>(COUNTIF($C6:$E6,$AN$4)+COUNTIF($H6:$L6,$AN$4)+COUNTIF($O6:$S6,$AN$4)+COUNTIF($V6:$Z6,$AN$4)+COUNTIF($AC6:$AG6,$AN$4))*8</f>
        <v>0</v>
      </c>
      <c r="AO6" s="32">
        <f>(COUNTIF($C6:$E6,$AO$4)+COUNTIF($H6:$L6,$AO$4)+COUNTIF($O6:$S6,$AO$4)+COUNTIF($V6:$Z6,$AO$4)+COUNTIF($AC6:$AG6,$AO$4))*8</f>
        <v>0</v>
      </c>
      <c r="AP6" s="25"/>
      <c r="AQ6" s="12">
        <f t="shared" si="2"/>
      </c>
      <c r="AR6" s="12">
        <v>39818</v>
      </c>
      <c r="AS6" s="26">
        <v>0.256944444444444</v>
      </c>
      <c r="AT6" s="6">
        <v>39965</v>
      </c>
    </row>
    <row r="7" spans="1:46" ht="12.75">
      <c r="A7" s="5">
        <v>3</v>
      </c>
      <c r="B7" s="27" t="s">
        <v>13</v>
      </c>
      <c r="C7" s="23">
        <v>0.260416666666667</v>
      </c>
      <c r="D7" s="23">
        <v>0.305555555555555</v>
      </c>
      <c r="E7" s="23">
        <v>0.28125</v>
      </c>
      <c r="F7" s="23">
        <v>0.347222222222222</v>
      </c>
      <c r="G7" s="23"/>
      <c r="H7" s="23"/>
      <c r="I7" s="23">
        <v>0.388888888888888</v>
      </c>
      <c r="J7" s="23">
        <v>0.350694444444444</v>
      </c>
      <c r="K7" s="23">
        <v>0.361111111111111</v>
      </c>
      <c r="L7" s="23">
        <v>0.25</v>
      </c>
      <c r="M7" s="23">
        <v>0.263888888888889</v>
      </c>
      <c r="N7" s="23"/>
      <c r="O7" s="23" t="s">
        <v>3</v>
      </c>
      <c r="P7" s="23" t="s">
        <v>3</v>
      </c>
      <c r="Q7" s="23" t="s">
        <v>3</v>
      </c>
      <c r="R7" s="23" t="s">
        <v>3</v>
      </c>
      <c r="S7" s="23" t="s">
        <v>3</v>
      </c>
      <c r="T7" s="23" t="s">
        <v>3</v>
      </c>
      <c r="U7" s="23" t="s">
        <v>3</v>
      </c>
      <c r="V7" s="23" t="s">
        <v>3</v>
      </c>
      <c r="W7" s="23" t="s">
        <v>3</v>
      </c>
      <c r="X7" s="23" t="s">
        <v>3</v>
      </c>
      <c r="Y7" s="23" t="s">
        <v>3</v>
      </c>
      <c r="Z7" s="23" t="s">
        <v>3</v>
      </c>
      <c r="AA7" s="23" t="s">
        <v>3</v>
      </c>
      <c r="AB7" s="23" t="s">
        <v>3</v>
      </c>
      <c r="AC7" s="23" t="s">
        <v>3</v>
      </c>
      <c r="AD7" s="23" t="s">
        <v>3</v>
      </c>
      <c r="AE7" s="23" t="s">
        <v>3</v>
      </c>
      <c r="AF7" s="23" t="s">
        <v>3</v>
      </c>
      <c r="AG7" s="23" t="s">
        <v>3</v>
      </c>
      <c r="AH7" s="28">
        <f>SUM(C7:AG7)</f>
        <v>2.809027777777776</v>
      </c>
      <c r="AI7" s="29">
        <f>($AI$4-SUM(AM7:AO7))/24</f>
        <v>2.6666666666666665</v>
      </c>
      <c r="AJ7" s="30">
        <f>IF(AH7&gt;AI7,AH7-AI7,"")</f>
        <v>0.14236111111110938</v>
      </c>
      <c r="AK7" s="31">
        <f>IF(AH7&lt;AI7,AI7-AH7,"")</f>
      </c>
      <c r="AM7" s="32">
        <f>(COUNTIF($C7:$E7,$AM$4)+COUNTIF($H7:$L7,$AM$4)+COUNTIF($O7:$S7,$AM$4)+COUNTIF($V7:$Z7,$AM$4)+COUNTIF($AC7:$AG7,$AM$4))*8</f>
        <v>0</v>
      </c>
      <c r="AN7" s="32">
        <f>(COUNTIF($C7:$E7,$AN$4)+COUNTIF($H7:$L7,$AN$4)+COUNTIF($O7:$S7,$AN$4)+COUNTIF($V7:$Z7,$AN$4)+COUNTIF($AC7:$AG7,$AN$4))*8</f>
        <v>0</v>
      </c>
      <c r="AO7" s="32">
        <f>(COUNTIF($C7:$E7,$AO$4)+COUNTIF($H7:$L7,$AO$4)+COUNTIF($O7:$S7,$AO$4)+COUNTIF($V7:$Z7,$AO$4)+COUNTIF($AC7:$AG7,$AO$4))*8</f>
        <v>120</v>
      </c>
      <c r="AP7" s="25"/>
      <c r="AQ7" s="12">
        <f t="shared" si="2"/>
      </c>
      <c r="AR7" s="12">
        <v>39820</v>
      </c>
      <c r="AS7" s="26">
        <v>0.260416666666667</v>
      </c>
      <c r="AT7" s="6">
        <v>39995</v>
      </c>
    </row>
    <row r="8" spans="1:46" ht="12.75">
      <c r="A8" s="5">
        <v>4</v>
      </c>
      <c r="B8" s="27" t="s">
        <v>14</v>
      </c>
      <c r="C8" s="23" t="s">
        <v>9</v>
      </c>
      <c r="D8" s="23" t="s">
        <v>9</v>
      </c>
      <c r="E8" s="23" t="s">
        <v>9</v>
      </c>
      <c r="F8" s="23" t="s">
        <v>9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23" t="s">
        <v>9</v>
      </c>
      <c r="N8" s="23" t="s">
        <v>9</v>
      </c>
      <c r="O8" s="23" t="s">
        <v>9</v>
      </c>
      <c r="P8" s="23" t="s">
        <v>9</v>
      </c>
      <c r="Q8" s="23" t="s">
        <v>9</v>
      </c>
      <c r="R8" s="23" t="s">
        <v>9</v>
      </c>
      <c r="S8" s="23" t="s">
        <v>9</v>
      </c>
      <c r="T8" s="23" t="s">
        <v>9</v>
      </c>
      <c r="U8" s="23" t="s">
        <v>9</v>
      </c>
      <c r="V8" s="23" t="s">
        <v>9</v>
      </c>
      <c r="W8" s="23" t="s">
        <v>9</v>
      </c>
      <c r="X8" s="23">
        <v>0.25</v>
      </c>
      <c r="Y8" s="23">
        <v>0.413194444444444</v>
      </c>
      <c r="Z8" s="23">
        <v>0.371527777777777</v>
      </c>
      <c r="AA8" s="23">
        <v>0.329861111111111</v>
      </c>
      <c r="AB8" s="23"/>
      <c r="AC8" s="23">
        <v>0.371527777777777</v>
      </c>
      <c r="AD8" s="23">
        <v>0.329861111111111</v>
      </c>
      <c r="AE8" s="23">
        <v>0.329861111111111</v>
      </c>
      <c r="AF8" s="23">
        <v>0.329861111111111</v>
      </c>
      <c r="AG8" s="23">
        <v>0.329861111111111</v>
      </c>
      <c r="AH8" s="28">
        <f>SUM(C8:AG8)</f>
        <v>3.0555555555555536</v>
      </c>
      <c r="AI8" s="29">
        <f>($AI$4-SUM(AM8:AO8))/24</f>
        <v>2.6666666666666665</v>
      </c>
      <c r="AJ8" s="30">
        <f>IF(AH8&gt;AI8,AH8-AI8,"")</f>
        <v>0.38888888888888706</v>
      </c>
      <c r="AK8" s="31">
        <f>IF(AH8&lt;AI8,AI8-AH8,"")</f>
      </c>
      <c r="AM8" s="32">
        <f>(COUNTIF($C8:$E8,$AM$4)+COUNTIF($H8:$L8,$AM$4)+COUNTIF($O8:$S8,$AM$4)+COUNTIF($V8:$Z8,$AM$4)+COUNTIF($AC8:$AG8,$AM$4))*8</f>
        <v>0</v>
      </c>
      <c r="AN8" s="32">
        <f>(COUNTIF($C8:$E8,$AN$4)+COUNTIF($H8:$L8,$AN$4)+COUNTIF($O8:$S8,$AN$4)+COUNTIF($V8:$Z8,$AN$4)+COUNTIF($AC8:$AG8,$AN$4))*8</f>
        <v>120</v>
      </c>
      <c r="AO8" s="32">
        <f>(COUNTIF($C8:$E8,$AO$4)+COUNTIF($H8:$L8,$AO$4)+COUNTIF($O8:$S8,$AO$4)+COUNTIF($V8:$Z8,$AO$4)+COUNTIF($AC8:$AG8,$AO$4))*8</f>
        <v>0</v>
      </c>
      <c r="AP8" s="25"/>
      <c r="AQ8" s="12">
        <f t="shared" si="2"/>
      </c>
      <c r="AR8" s="12">
        <v>39867</v>
      </c>
      <c r="AS8" s="26">
        <v>0.263888888888889</v>
      </c>
      <c r="AT8" s="6">
        <v>40026</v>
      </c>
    </row>
    <row r="9" spans="1:46" ht="12.75">
      <c r="A9" s="5">
        <v>5</v>
      </c>
      <c r="B9" s="27" t="s">
        <v>15</v>
      </c>
      <c r="C9" s="23" t="s">
        <v>4</v>
      </c>
      <c r="D9" s="23" t="s">
        <v>4</v>
      </c>
      <c r="E9" s="23" t="s">
        <v>4</v>
      </c>
      <c r="F9" s="23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3" t="s">
        <v>4</v>
      </c>
      <c r="N9" s="23" t="s">
        <v>4</v>
      </c>
      <c r="O9" s="23">
        <v>0.333333333333333</v>
      </c>
      <c r="P9" s="23">
        <v>0.333333333333333</v>
      </c>
      <c r="Q9" s="23">
        <v>0.333333333333333</v>
      </c>
      <c r="R9" s="23">
        <v>0.333333333333333</v>
      </c>
      <c r="S9" s="23">
        <v>0.333333333333333</v>
      </c>
      <c r="T9" s="23"/>
      <c r="U9" s="23"/>
      <c r="V9" s="23">
        <v>0.333333333333333</v>
      </c>
      <c r="W9" s="23">
        <v>0.333333333333333</v>
      </c>
      <c r="X9" s="23">
        <v>0.333333333333333</v>
      </c>
      <c r="Y9" s="23">
        <v>0.333333333333333</v>
      </c>
      <c r="Z9" s="23">
        <v>0.333333333333333</v>
      </c>
      <c r="AA9" s="23"/>
      <c r="AB9" s="23"/>
      <c r="AC9" s="23">
        <v>0.333333333333333</v>
      </c>
      <c r="AD9" s="23">
        <v>0.333333333333333</v>
      </c>
      <c r="AE9" s="23">
        <v>0.333333333333333</v>
      </c>
      <c r="AF9" s="23">
        <v>0.333333333333333</v>
      </c>
      <c r="AG9" s="23">
        <v>0.333333333333333</v>
      </c>
      <c r="AH9" s="28">
        <f>SUM(C9:AG9)</f>
        <v>4.999999999999995</v>
      </c>
      <c r="AI9" s="29">
        <f>($AI$4-SUM(AM9:AO9))/24</f>
        <v>5</v>
      </c>
      <c r="AJ9" s="30">
        <f>IF(AH9&gt;AI9,AH9-AI9,"")</f>
      </c>
      <c r="AK9" s="31">
        <f>IF(AH9&lt;AI9,AI9-AH9,"")</f>
        <v>5.329070518200751E-15</v>
      </c>
      <c r="AM9" s="32">
        <f>(COUNTIF($C9:$E9,$AM$4)+COUNTIF($H9:$L9,$AM$4)+COUNTIF($O9:$S9,$AM$4)+COUNTIF($V9:$Z9,$AM$4)+COUNTIF($AC9:$AG9,$AM$4))*8</f>
        <v>64</v>
      </c>
      <c r="AN9" s="32">
        <f>(COUNTIF($C9:$E9,$AN$4)+COUNTIF($H9:$L9,$AN$4)+COUNTIF($O9:$S9,$AN$4)+COUNTIF($V9:$Z9,$AN$4)+COUNTIF($AC9:$AG9,$AN$4))*8</f>
        <v>0</v>
      </c>
      <c r="AO9" s="32">
        <f>(COUNTIF($C9:$E9,$AO$4)+COUNTIF($H9:$L9,$AO$4)+COUNTIF($O9:$S9,$AO$4)+COUNTIF($V9:$Z9,$AO$4)+COUNTIF($AC9:$AG9,$AO$4))*8</f>
        <v>0</v>
      </c>
      <c r="AQ9" s="12">
        <f t="shared" si="2"/>
      </c>
      <c r="AR9" s="12">
        <v>39880</v>
      </c>
      <c r="AS9" s="26">
        <v>0.267361111111111</v>
      </c>
      <c r="AT9" s="6">
        <v>40057</v>
      </c>
    </row>
    <row r="10" spans="43:46" ht="12.75">
      <c r="AQ10" s="12">
        <f t="shared" si="2"/>
      </c>
      <c r="AR10" s="12">
        <v>39934</v>
      </c>
      <c r="AS10" s="26">
        <v>0.270833333333333</v>
      </c>
      <c r="AT10" s="6">
        <v>40087</v>
      </c>
    </row>
    <row r="11" spans="34:46" ht="12.75" customHeight="1">
      <c r="AH11" s="44"/>
      <c r="AI11" s="44"/>
      <c r="AJ11" s="44"/>
      <c r="AK11" s="44"/>
      <c r="AL11" s="44"/>
      <c r="AM11" s="44"/>
      <c r="AN11" s="44"/>
      <c r="AO11" s="44"/>
      <c r="AQ11" s="12">
        <f t="shared" si="2"/>
      </c>
      <c r="AR11" s="12">
        <v>39942</v>
      </c>
      <c r="AS11" s="26">
        <v>0.274305555555556</v>
      </c>
      <c r="AT11" s="6">
        <v>40118</v>
      </c>
    </row>
    <row r="12" spans="3:46" ht="12.75" customHeight="1">
      <c r="C12" s="33" t="s">
        <v>16</v>
      </c>
      <c r="D12" s="33" t="s">
        <v>17</v>
      </c>
      <c r="E12" s="33" t="s">
        <v>18</v>
      </c>
      <c r="F12" s="3" t="s">
        <v>19</v>
      </c>
      <c r="G12" s="3" t="s">
        <v>20</v>
      </c>
      <c r="H12" s="3" t="s">
        <v>0</v>
      </c>
      <c r="I12" s="3" t="s">
        <v>1</v>
      </c>
      <c r="AH12" s="44"/>
      <c r="AI12" s="44"/>
      <c r="AJ12" s="44"/>
      <c r="AK12" s="44"/>
      <c r="AL12" s="44"/>
      <c r="AM12" s="44"/>
      <c r="AN12" s="44"/>
      <c r="AO12" s="44"/>
      <c r="AQ12" s="12">
        <f t="shared" si="2"/>
      </c>
      <c r="AR12" s="12">
        <v>39976</v>
      </c>
      <c r="AS12" s="26">
        <v>0.277777777777778</v>
      </c>
      <c r="AT12" s="6">
        <v>40148</v>
      </c>
    </row>
    <row r="13" spans="3:45" ht="12.75" customHeight="1">
      <c r="C13" s="34"/>
      <c r="L13" s="50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44"/>
      <c r="AI13" s="44"/>
      <c r="AJ13" s="44"/>
      <c r="AK13" s="44"/>
      <c r="AL13" s="44"/>
      <c r="AM13" s="44"/>
      <c r="AN13" s="44"/>
      <c r="AO13" s="44"/>
      <c r="AQ13" s="12">
        <f t="shared" si="2"/>
      </c>
      <c r="AR13" s="48">
        <v>40121</v>
      </c>
      <c r="AS13" s="26">
        <v>0.28125</v>
      </c>
    </row>
    <row r="14" spans="3:45" ht="12.75" customHeight="1">
      <c r="C14" s="33"/>
      <c r="D14" s="33"/>
      <c r="E14" s="33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44"/>
      <c r="AI14" s="44"/>
      <c r="AJ14" s="44"/>
      <c r="AK14" s="44"/>
      <c r="AL14" s="44"/>
      <c r="AM14" s="44"/>
      <c r="AN14" s="44"/>
      <c r="AO14" s="44"/>
      <c r="AQ14" s="47">
        <f>COUNTIF(AQ2:AQ13,"&gt;0")*8</f>
        <v>0</v>
      </c>
      <c r="AR14" s="49"/>
      <c r="AS14" s="26">
        <v>0.284722222222222</v>
      </c>
    </row>
    <row r="15" spans="3:45" ht="12.75" customHeight="1">
      <c r="C15" s="33"/>
      <c r="D15" s="33"/>
      <c r="E15" s="33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44"/>
      <c r="AI15" s="44"/>
      <c r="AJ15" s="44"/>
      <c r="AK15" s="44"/>
      <c r="AL15" s="44"/>
      <c r="AM15" s="44"/>
      <c r="AN15" s="44"/>
      <c r="AO15" s="44"/>
      <c r="AS15" s="26">
        <v>0.288194444444444</v>
      </c>
    </row>
    <row r="16" spans="3:45" ht="12.75" customHeight="1">
      <c r="C16" s="33"/>
      <c r="D16" s="33"/>
      <c r="E16" s="33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44"/>
      <c r="AI16" s="44"/>
      <c r="AJ16" s="44"/>
      <c r="AK16" s="44"/>
      <c r="AL16" s="44"/>
      <c r="AM16" s="44"/>
      <c r="AN16" s="44"/>
      <c r="AO16" s="44"/>
      <c r="AQ16" s="46"/>
      <c r="AR16" s="46"/>
      <c r="AS16" s="26">
        <v>0.291666666666667</v>
      </c>
    </row>
    <row r="17" spans="12:45" ht="12.75" customHeight="1"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44"/>
      <c r="AI17" s="44"/>
      <c r="AJ17" s="44"/>
      <c r="AK17" s="44"/>
      <c r="AL17" s="44"/>
      <c r="AM17" s="44"/>
      <c r="AN17" s="44"/>
      <c r="AO17" s="44"/>
      <c r="AQ17" s="46"/>
      <c r="AR17" s="46"/>
      <c r="AS17" s="26">
        <v>0.295138888888889</v>
      </c>
    </row>
    <row r="18" spans="4:45" ht="12.75" customHeight="1">
      <c r="D18" s="36"/>
      <c r="F18" s="37"/>
      <c r="H18" s="37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44"/>
      <c r="AI18" s="44"/>
      <c r="AJ18" s="44"/>
      <c r="AK18" s="44"/>
      <c r="AL18" s="44"/>
      <c r="AM18" s="44"/>
      <c r="AN18" s="44"/>
      <c r="AO18" s="44"/>
      <c r="AQ18" s="46"/>
      <c r="AR18" s="46"/>
      <c r="AS18" s="26">
        <v>0.298611111111111</v>
      </c>
    </row>
    <row r="19" spans="4:45" ht="12.75" customHeight="1">
      <c r="D19" s="36"/>
      <c r="F19" s="37"/>
      <c r="H19" s="37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44"/>
      <c r="AI19" s="44"/>
      <c r="AJ19" s="44"/>
      <c r="AK19" s="44"/>
      <c r="AL19" s="44"/>
      <c r="AM19" s="44"/>
      <c r="AN19" s="44"/>
      <c r="AO19" s="44"/>
      <c r="AQ19" s="46"/>
      <c r="AR19" s="46"/>
      <c r="AS19" s="26">
        <v>0.302083333333333</v>
      </c>
    </row>
    <row r="20" spans="12:45" ht="12.75" customHeight="1"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44"/>
      <c r="AI20" s="44"/>
      <c r="AJ20" s="44"/>
      <c r="AK20" s="44"/>
      <c r="AL20" s="44"/>
      <c r="AM20" s="44"/>
      <c r="AN20" s="44"/>
      <c r="AO20" s="44"/>
      <c r="AQ20" s="46"/>
      <c r="AR20" s="46"/>
      <c r="AS20" s="26">
        <v>0.305555555555555</v>
      </c>
    </row>
    <row r="21" spans="12:45" ht="12.75"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Q21" s="46"/>
      <c r="AR21" s="46"/>
      <c r="AS21" s="26">
        <v>0.309027777777778</v>
      </c>
    </row>
    <row r="22" spans="12:45" ht="12.75"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Q22" s="46"/>
      <c r="AR22" s="46"/>
      <c r="AS22" s="26">
        <v>0.3125</v>
      </c>
    </row>
    <row r="23" spans="12:45" ht="12.75"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Q23" s="46"/>
      <c r="AR23" s="46"/>
      <c r="AS23" s="26">
        <v>0.315972222222222</v>
      </c>
    </row>
    <row r="24" spans="12:45" ht="12.75"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S24" s="26">
        <v>0.319444444444444</v>
      </c>
    </row>
    <row r="25" spans="12:45" ht="12.75"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S25" s="26">
        <v>0.322916666666666</v>
      </c>
    </row>
    <row r="26" spans="12:45" ht="12.75"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S26" s="26">
        <v>0.326388888888889</v>
      </c>
    </row>
    <row r="27" spans="12:45" ht="12.75"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S27" s="26">
        <v>0.329861111111111</v>
      </c>
    </row>
    <row r="28" ht="12.75">
      <c r="AS28" s="26">
        <v>0.333333333333333</v>
      </c>
    </row>
    <row r="29" ht="12.75">
      <c r="AS29" s="26">
        <v>0.336805555555555</v>
      </c>
    </row>
    <row r="30" ht="12.75">
      <c r="AS30" s="26">
        <v>0.340277777777778</v>
      </c>
    </row>
    <row r="31" ht="12.75">
      <c r="AS31" s="26">
        <v>0.34375</v>
      </c>
    </row>
    <row r="32" ht="12.75">
      <c r="AS32" s="26">
        <v>0.347222222222222</v>
      </c>
    </row>
    <row r="33" ht="12.75">
      <c r="AS33" s="26">
        <v>0.350694444444444</v>
      </c>
    </row>
    <row r="34" ht="12.75">
      <c r="AS34" s="26">
        <v>0.354166666666666</v>
      </c>
    </row>
    <row r="35" ht="12.75">
      <c r="AS35" s="26">
        <v>0.357638888888889</v>
      </c>
    </row>
    <row r="36" ht="12.75">
      <c r="AS36" s="26">
        <v>0.361111111111111</v>
      </c>
    </row>
    <row r="37" ht="12.75">
      <c r="AS37" s="26">
        <v>0.364583333333333</v>
      </c>
    </row>
    <row r="38" ht="12.75">
      <c r="AS38" s="26">
        <v>0.368055555555555</v>
      </c>
    </row>
    <row r="39" ht="12.75">
      <c r="AS39" s="26">
        <v>0.371527777777777</v>
      </c>
    </row>
    <row r="40" ht="12.75">
      <c r="AS40" s="26">
        <v>0.375</v>
      </c>
    </row>
    <row r="41" ht="12.75">
      <c r="AS41" s="26">
        <v>0.378472222222222</v>
      </c>
    </row>
    <row r="42" ht="12.75">
      <c r="AS42" s="26">
        <v>0.381944444444444</v>
      </c>
    </row>
    <row r="43" ht="12.75">
      <c r="AS43" s="26">
        <v>0.385416666666666</v>
      </c>
    </row>
    <row r="44" ht="12.75">
      <c r="AS44" s="26">
        <v>0.388888888888888</v>
      </c>
    </row>
    <row r="45" ht="12.75">
      <c r="AS45" s="26">
        <v>0.392361111111111</v>
      </c>
    </row>
    <row r="46" ht="12.75">
      <c r="AS46" s="26">
        <v>0.395833333333333</v>
      </c>
    </row>
    <row r="47" ht="12.75">
      <c r="AS47" s="26">
        <v>0.399305555555555</v>
      </c>
    </row>
    <row r="48" ht="12.75">
      <c r="AS48" s="26">
        <v>0.402777777777777</v>
      </c>
    </row>
    <row r="49" ht="12.75">
      <c r="AS49" s="26">
        <v>0.406249999999999</v>
      </c>
    </row>
    <row r="50" ht="12.75">
      <c r="AS50" s="26">
        <v>0.409722222222222</v>
      </c>
    </row>
    <row r="51" ht="12.75">
      <c r="AS51" s="26">
        <v>0.413194444444444</v>
      </c>
    </row>
    <row r="52" ht="12.75">
      <c r="AS52" s="26"/>
    </row>
  </sheetData>
  <sheetProtection/>
  <mergeCells count="4">
    <mergeCell ref="A1:AG1"/>
    <mergeCell ref="AQ1:AR1"/>
    <mergeCell ref="AH3:AH4"/>
    <mergeCell ref="AJ4:AK4"/>
  </mergeCells>
  <conditionalFormatting sqref="C4:AG4">
    <cfRule type="cellIs" priority="4" dxfId="8" operator="equal" stopIfTrue="1">
      <formula>"Вс"</formula>
    </cfRule>
    <cfRule type="cellIs" priority="5" dxfId="8" operator="equal" stopIfTrue="1">
      <formula>"Сб"</formula>
    </cfRule>
  </conditionalFormatting>
  <conditionalFormatting sqref="AP3 AM4:AO4 C5:AG9">
    <cfRule type="cellIs" priority="2" dxfId="2" operator="equal" stopIfTrue="1">
      <formula>"Б"</formula>
    </cfRule>
    <cfRule type="cellIs" priority="3" dxfId="1" operator="equal" stopIfTrue="1">
      <formula>"О"</formula>
    </cfRule>
  </conditionalFormatting>
  <conditionalFormatting sqref="C5:AG9">
    <cfRule type="cellIs" priority="1" dxfId="9" operator="lessThan" stopIfTrue="1">
      <formula>$AK$1</formula>
    </cfRule>
  </conditionalFormatting>
  <dataValidations count="2">
    <dataValidation type="list" allowBlank="1" showInputMessage="1" showErrorMessage="1" sqref="C5:AG9">
      <formula1>$AS$1:$AS$51</formula1>
    </dataValidation>
    <dataValidation type="list" allowBlank="1" showInputMessage="1" showErrorMessage="1" sqref="C3">
      <formula1>$AT$1:$AT$12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Dogadkin DV</dc:creator>
  <cp:keywords/>
  <dc:description/>
  <cp:lastModifiedBy> Dogadkin DV</cp:lastModifiedBy>
  <dcterms:created xsi:type="dcterms:W3CDTF">2009-07-16T13:17:38Z</dcterms:created>
  <dcterms:modified xsi:type="dcterms:W3CDTF">2009-07-18T00:21:40Z</dcterms:modified>
  <cp:category/>
  <cp:version/>
  <cp:contentType/>
  <cp:contentStatus/>
</cp:coreProperties>
</file>